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C:\WSL\04-CAF\CODES\src\locales\"/>
    </mc:Choice>
  </mc:AlternateContent>
  <xr:revisionPtr revIDLastSave="0" documentId="13_ncr:1_{03813A45-9CB3-4BEA-92BF-ED0040CF7E05}" xr6:coauthVersionLast="47" xr6:coauthVersionMax="47" xr10:uidLastSave="{00000000-0000-0000-0000-000000000000}"/>
  <bookViews>
    <workbookView xWindow="2730" yWindow="2730" windowWidth="21600" windowHeight="11295" xr2:uid="{E0729B5C-DF73-4718-BA4C-647DD748988B}"/>
  </bookViews>
  <sheets>
    <sheet name="SbN" sheetId="3" r:id="rId1"/>
    <sheet name="Tipologías" sheetId="5" state="hidden" r:id="rId2"/>
    <sheet name="Desafios" sheetId="4" r:id="rId3"/>
    <sheet name="Hoja4" sheetId="8" state="hidden" r:id="rId4"/>
    <sheet name="Costos" sheetId="6" state="hidden" r:id="rId5"/>
    <sheet name="Fichas" sheetId="2" r:id="rId6"/>
  </sheets>
  <definedNames>
    <definedName name="Agroforestería">SbN!$C$22</definedName>
    <definedName name="Área_de_filtro_verde">SbN!$C$13</definedName>
    <definedName name="_xlnm.Print_Area" localSheetId="5">Fichas!$A$1:$U$75</definedName>
    <definedName name="Canales_vegetados">SbN!$C$15</definedName>
    <definedName name="Conservación_del_bosque">SbN!$C$3</definedName>
    <definedName name="Cosecha_de_agua">SbN!$C$23</definedName>
    <definedName name="Espacios_verdes">SbN!$C$20</definedName>
    <definedName name="Estanque_de_bioretención">SbN!$C$10</definedName>
    <definedName name="Foto_ficha">INDEX(SbN!$C$3:$C$23,MATCH(Fichas!$B$2,SbN!$B$3:$B$23,0))</definedName>
    <definedName name="Humedales_artificiales">SbN!$C$12</definedName>
    <definedName name="Icono_tipologia">INDEX(Tipologías!$B$2:$B$7,MATCH(Fichas!$E$16,Tipologías!$A$2:$A$7,0))</definedName>
    <definedName name="Ilustracion">INDIRECT(Fichas!$I$34)</definedName>
    <definedName name="Jardines_de_lluvia">SbN!$C$11</definedName>
    <definedName name="Llanuras_de_inundación">SbN!$C$8</definedName>
    <definedName name="Parque_inundable">SbN!$C$16</definedName>
    <definedName name="Pavimentos_verdes_adaptados">SbN!$C$18</definedName>
    <definedName name="Renaturalización_de_cuerpos_de_agua">SbN!$C$9</definedName>
    <definedName name="Restauración_activa___Enriquecimiento">SbN!$C$6</definedName>
    <definedName name="Restauración_activa_–_Nucleación">SbN!$C$5</definedName>
    <definedName name="Restauración_de_vegetación_riparia">SbN!$C$7</definedName>
    <definedName name="Restauración_pasiva">SbN!$C$4</definedName>
    <definedName name="Silvicultura_de_cuenca_urbana">SbN!$C$21</definedName>
    <definedName name="Techos_verdes">SbN!$C$17</definedName>
    <definedName name="Vías_ciclo_pedestres_con_pavimento_verde">SbN!$C$19</definedName>
    <definedName name="Zanjas_de_infiltración">SbN!$C$14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68" i="2" l="1"/>
  <c r="I34" i="2"/>
  <c r="I7" i="2"/>
  <c r="E16" i="2"/>
  <c r="S72" i="2"/>
  <c r="R72" i="2"/>
  <c r="Q72" i="2"/>
  <c r="S71" i="2"/>
  <c r="R71" i="2"/>
  <c r="Q71" i="2"/>
  <c r="S70" i="2"/>
  <c r="R70" i="2"/>
  <c r="Q70" i="2"/>
  <c r="C62" i="2"/>
  <c r="C60" i="2"/>
  <c r="C58" i="2"/>
  <c r="C56" i="2"/>
  <c r="C50" i="2"/>
  <c r="C48" i="2"/>
  <c r="C46" i="2"/>
  <c r="C44" i="2"/>
  <c r="C10" i="2"/>
  <c r="C8" i="2"/>
  <c r="L4" i="3"/>
  <c r="M4" i="3"/>
  <c r="L5" i="3"/>
  <c r="M5" i="3"/>
  <c r="L6" i="3"/>
  <c r="M6" i="3"/>
  <c r="L7" i="3"/>
  <c r="M7" i="3"/>
  <c r="L8" i="3"/>
  <c r="M8" i="3"/>
  <c r="L9" i="3"/>
  <c r="M9" i="3"/>
  <c r="L10" i="3"/>
  <c r="M10" i="3"/>
  <c r="L11" i="3"/>
  <c r="M11" i="3"/>
  <c r="L12" i="3"/>
  <c r="M12" i="3"/>
  <c r="L13" i="3"/>
  <c r="M13" i="3"/>
  <c r="L14" i="3"/>
  <c r="M14" i="3"/>
  <c r="L15" i="3"/>
  <c r="M15" i="3"/>
  <c r="L16" i="3"/>
  <c r="M16" i="3"/>
  <c r="L17" i="3"/>
  <c r="M17" i="3"/>
  <c r="L18" i="3"/>
  <c r="M18" i="3"/>
  <c r="L19" i="3"/>
  <c r="M19" i="3"/>
  <c r="L20" i="3"/>
  <c r="M20" i="3"/>
  <c r="L21" i="3"/>
  <c r="M21" i="3"/>
  <c r="L22" i="3"/>
  <c r="M22" i="3"/>
  <c r="L23" i="3"/>
  <c r="M23" i="3"/>
  <c r="M3" i="3"/>
  <c r="E38" i="2" s="1"/>
  <c r="L3" i="3"/>
  <c r="E36" i="2" s="1"/>
  <c r="H4" i="3"/>
  <c r="I4" i="3"/>
  <c r="J4" i="3"/>
  <c r="K4" i="3"/>
  <c r="H5" i="3"/>
  <c r="I5" i="3"/>
  <c r="J5" i="3"/>
  <c r="K5" i="3"/>
  <c r="H6" i="3"/>
  <c r="I6" i="3"/>
  <c r="J6" i="3"/>
  <c r="K6" i="3"/>
  <c r="H7" i="3"/>
  <c r="I7" i="3"/>
  <c r="J7" i="3"/>
  <c r="K7" i="3"/>
  <c r="H8" i="3"/>
  <c r="I8" i="3"/>
  <c r="J8" i="3"/>
  <c r="K8" i="3"/>
  <c r="H9" i="3"/>
  <c r="I9" i="3"/>
  <c r="J9" i="3"/>
  <c r="K9" i="3"/>
  <c r="H10" i="3"/>
  <c r="I10" i="3"/>
  <c r="J10" i="3"/>
  <c r="K10" i="3"/>
  <c r="H11" i="3"/>
  <c r="I11" i="3"/>
  <c r="J11" i="3"/>
  <c r="K11" i="3"/>
  <c r="H12" i="3"/>
  <c r="I12" i="3"/>
  <c r="J12" i="3"/>
  <c r="K12" i="3"/>
  <c r="H13" i="3"/>
  <c r="I13" i="3"/>
  <c r="J13" i="3"/>
  <c r="K13" i="3"/>
  <c r="H14" i="3"/>
  <c r="I14" i="3"/>
  <c r="J14" i="3"/>
  <c r="K14" i="3"/>
  <c r="H15" i="3"/>
  <c r="I15" i="3"/>
  <c r="J15" i="3"/>
  <c r="K15" i="3"/>
  <c r="H16" i="3"/>
  <c r="I16" i="3"/>
  <c r="J16" i="3"/>
  <c r="K16" i="3"/>
  <c r="H17" i="3"/>
  <c r="I17" i="3"/>
  <c r="J17" i="3"/>
  <c r="K17" i="3"/>
  <c r="H18" i="3"/>
  <c r="I18" i="3"/>
  <c r="J18" i="3"/>
  <c r="K18" i="3"/>
  <c r="H19" i="3"/>
  <c r="I19" i="3"/>
  <c r="J19" i="3"/>
  <c r="K19" i="3"/>
  <c r="H20" i="3"/>
  <c r="I20" i="3"/>
  <c r="J20" i="3"/>
  <c r="K20" i="3"/>
  <c r="H21" i="3"/>
  <c r="I21" i="3"/>
  <c r="J21" i="3"/>
  <c r="K21" i="3"/>
  <c r="H22" i="3"/>
  <c r="I22" i="3"/>
  <c r="J22" i="3"/>
  <c r="K22" i="3"/>
  <c r="H23" i="3"/>
  <c r="I23" i="3"/>
  <c r="J23" i="3"/>
  <c r="K23" i="3"/>
  <c r="I3" i="3"/>
  <c r="J3" i="3"/>
  <c r="K3" i="3"/>
  <c r="H3" i="3"/>
  <c r="C24" i="2" l="1"/>
  <c r="C26" i="2"/>
  <c r="C28" i="2"/>
  <c r="C30"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tc={89B033EF-4C3B-42B4-B49F-4972BA55561B}</author>
  </authors>
  <commentList>
    <comment ref="A18" authorId="0" shapeId="0" xr:uid="{89B033EF-4C3B-42B4-B49F-4972BA55561B}">
      <text>
        <t xml:space="preserve">[Comentario encadenado]
Su versión de Excel le permite leer este comentario encadenado; sin embargo, las ediciones que se apliquen se quitarán si el archivo se abre en una versión más reciente de Excel. Más información: https://go.microsoft.com/fwlink/?linkid=870924
Comentario:
    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
      </text>
    </comment>
  </commentList>
</comments>
</file>

<file path=xl/sharedStrings.xml><?xml version="1.0" encoding="utf-8"?>
<sst xmlns="http://schemas.openxmlformats.org/spreadsheetml/2006/main" count="812" uniqueCount="356">
  <si>
    <t>ID</t>
  </si>
  <si>
    <t>SbN</t>
  </si>
  <si>
    <t>Ilustración</t>
  </si>
  <si>
    <t>Tipología</t>
  </si>
  <si>
    <t>Definición</t>
  </si>
  <si>
    <t>ámbito</t>
  </si>
  <si>
    <t>Desafíos</t>
  </si>
  <si>
    <t>Costo</t>
  </si>
  <si>
    <t>Vantagens</t>
  </si>
  <si>
    <t>Limitações</t>
  </si>
  <si>
    <t>Principales limitaciones</t>
  </si>
  <si>
    <t>Aplicações comuns</t>
  </si>
  <si>
    <t>Ambiental</t>
  </si>
  <si>
    <t>Económico</t>
  </si>
  <si>
    <t>Social</t>
  </si>
  <si>
    <t>Rural</t>
  </si>
  <si>
    <t>Urbano</t>
  </si>
  <si>
    <t>Inundaciones</t>
  </si>
  <si>
    <t>Escasez de agua</t>
  </si>
  <si>
    <t>sedimentos</t>
  </si>
  <si>
    <t>nutrientes</t>
  </si>
  <si>
    <t>Min</t>
  </si>
  <si>
    <t>Max</t>
  </si>
  <si>
    <t>Corto plazo</t>
  </si>
  <si>
    <t>Mediano plazo</t>
  </si>
  <si>
    <t>Largo plazo</t>
  </si>
  <si>
    <t>Conservação da floresta</t>
  </si>
  <si>
    <t>Restauração ecológica e conservação</t>
  </si>
  <si>
    <t>A conservação da floresta é uma Solução Baseada na Natureza (SbN) que compreende estratégias orientadas para proteger, manter e recuperar ecossistemas florestais nativos, com o objetivo de conservar sua biodiversidade, regular os ciclos hidrológicos e climáticos e sustentar os meios de subsistência das comunidades que deles dependem. Esta SbN reconhece a floresta como capital natural essencial por suas funções ecológicas — como captura de carbono, provisão de habitat, regulação térmica e disponibilidade de água —, bem como por seu valor cultural, social e econômico. Seus mecanismos incluem zoneamento florestal, concessões comunitárias, acordos de conservação e esquemas de pagamento por serviços ecossistêmicos (PSE). Sua implementação requer uma abordagem socioecológica que respeite as dinâmicas territoriais, fortaleça as capacidades locais e estabeleça incentivos que articulem a conservação com o uso sustentável.</t>
  </si>
  <si>
    <t>X</t>
  </si>
  <si>
    <t>Captura de carbono e mitigação das mudanças climáticas</t>
  </si>
  <si>
    <t>Sustentabilidade dos serviços ecossistêmicos</t>
  </si>
  <si>
    <t>Resiliência socioecológica e meios de subsistência</t>
  </si>
  <si>
    <t>Prevenção de conflitos territoriais e proteção cultural</t>
  </si>
  <si>
    <t>Pressões extrativas e conflitos de uso</t>
  </si>
  <si>
    <t>Insegurança na posse da terra e fragilidade institucional</t>
  </si>
  <si>
    <t>Eficácia ecológica variável</t>
  </si>
  <si>
    <t>• Zonas com cobertura florestal remanescente ou em bom estado de conservação
• Áreas protegidas, territórios indígenas ou coletivos com reconhecimento legal
• Territórios com governança local e capacidade de manejo comunitário
• Propriedades rurais ou periurbanas com funções ecossistêmicas estratégicas (bacias hidrográficas, recarga, biodiversidade)</t>
  </si>
  <si>
    <t>Alto</t>
  </si>
  <si>
    <t>Muy alto</t>
  </si>
  <si>
    <t>Bajo</t>
  </si>
  <si>
    <t>Medio</t>
  </si>
  <si>
    <t>Restauração passiva</t>
  </si>
  <si>
    <t>A restauração passiva é uma Solução Baseada na Natureza (SbN) voltada para a recuperação de ecossistemas degradados por meio da eliminação de fatores de perturbação ou pressões humanas, permitindo que a regeneração ocorra naturalmente, sem intervenções diretas, como o plantio de espécies. Esta SbN aproveita a capacidade de resiliência do ecossistema para retornar a uma trajetória funcional por meio de processos como a germinação a partir do banco de sementes, o rebrote ou a dispersão natural a partir de áreas próximas. É considerada uma opção rentável em comparação com métodos mais intensivos, desde que exista um potencial de regeneração suficiente. Sua eficácia depende das condições biofísicas do local, da conectividade da paisagem e da intensidade da deterioração prévia. Também é conhecida como regeneração natural espontânea, recuperação não assistida ou colonização natural, e é especialmente útil em áreas onde a pressão antropica pode ser controlada de forma eficaz.</t>
  </si>
  <si>
    <t>Alta relação custo-eficácia</t>
  </si>
  <si>
    <t>Aproveitamento de processos ecológicos naturais</t>
  </si>
  <si>
    <t>Recuperação das funções ecossistêmicas</t>
  </si>
  <si>
    <t>Provisão de habitat funcional e conservação da biodiversidade</t>
  </si>
  <si>
    <t>Alta dependência das condições do local</t>
  </si>
  <si>
    <t>Velocidade de recuperação limitada</t>
  </si>
  <si>
    <t>Baixa eficácia em condições extremas</t>
  </si>
  <si>
    <t>Vulnerabilidade a perturbações persistentes</t>
  </si>
  <si>
    <t xml:space="preserve">• Áreas degradadas onde basta eliminar a perturbação (desmatamento, pastoreio, cultivo) para ativar a sucessão natural
• Pastagens abandonadas, savanas e terras agrícolas em desuso com potencial de regeneração espontânea
• Ecossistemas montanhosos, margens de rios e zonas ribeirinhas com conectividade hidrológica e condições edáficas favoráveis
• Locais afetados por distúrbios de baixa a média gravidade (incêndios, invasoras) que mantêm a capacidade de recuperação
</t>
  </si>
  <si>
    <t>Restauração ativa – Nucleação</t>
  </si>
  <si>
    <t>Redução de custos e eficiência operacional</t>
  </si>
  <si>
    <t>Aceleração da regeneração natural</t>
  </si>
  <si>
    <t>Heterogeneidade estrutural e funcional</t>
  </si>
  <si>
    <t>Flexibilidade para adaptação social e ecológica</t>
  </si>
  <si>
    <t>Dependência de condições ecológicas favoráveis</t>
  </si>
  <si>
    <t>Resposta temporal mais lenta do que plantações completas</t>
  </si>
  <si>
    <t>Requer planejamento espacial estratégico</t>
  </si>
  <si>
    <t>Limitações na restauração de funções específicas do ecossistema</t>
  </si>
  <si>
    <t xml:space="preserve">• Terras degradadas pela agricultura ou pecuária extensiva com baixa regeneração natural e alta predominância de gramíneas
• Zonas tampão ou paisagens fragmentadas onde se busca reconectar habitats por meio de corredores biológicos
• Propriedades comunitárias ou privadas que combinam restauração com usos sustentáveis (fruteiras, madeiras, espécies úteis)
• Áreas de recarga hídrica, nascentes ou margens de corpos d'água onde é necessário estabilizar solos e regular o escoamento
</t>
  </si>
  <si>
    <t>Restauração ativa - Enriquecimento</t>
  </si>
  <si>
    <t>Aceleração da sucessão ecológica</t>
  </si>
  <si>
    <t>Aumento da diversidade funcional e estrutural</t>
  </si>
  <si>
    <t>Restauração direcionada de grupos funcionais específicos</t>
  </si>
  <si>
    <t>Estabilidade ecológica e resiliência</t>
  </si>
  <si>
    <t>Altos custos de implementação</t>
  </si>
  <si>
    <t>Crescimento lento em condições de sombra</t>
  </si>
  <si>
    <t>Taxa de sobrevivência variável</t>
  </si>
  <si>
    <t>Previsibilidade limitada do desempenho por espécie</t>
  </si>
  <si>
    <t>• Fragmentos de floresta degradada ou afetada por perturbações, onde faltam espécies-chave ou de sucessão tardia
• Florestas secundárias densas, mas com baixa diversidade funcional ou estrutural, que requerem complexificação do sistema
• Áreas previamente restauradas (plantações ou nucleação) onde se busca diversificar o conjunto arbóreo
• Paisagens produtivas (agroflorestais ou comunitárias) onde se combinam fins ecológicos e econômicos por meio de espécies valiosas</t>
  </si>
  <si>
    <t>Proteção contra a erosão e estabilização das margens</t>
  </si>
  <si>
    <t>Sombra e regulação térmica da água</t>
  </si>
  <si>
    <t>Recuperação de habitats e conectividade ecológica</t>
  </si>
  <si>
    <t>Adaptabilidade a diferentes escalas e usos do solo</t>
  </si>
  <si>
    <t>Dependência de condições hidrológicas mínimas</t>
  </si>
  <si>
    <t>Alta sensibilidade a perturbações antropogênicas</t>
  </si>
  <si>
    <t>Requer processos de restauração ativos nas fases iniciais</t>
  </si>
  <si>
    <t>-</t>
  </si>
  <si>
    <t>• Zonas agrícolas intensivas onde a faixa ribeirinha foi eliminada e é necessário filtrar sedimentos e agroquímicos
• Ambientes urbanos ou periurbanos com canalização ou ocupação informal, integráveis à infraestrutura verde e espaços públicos
• Bacias hidrográficas prioritárias para conservação, onde se busca melhorar o habitat e a conectividade ecológica ao longo dos cursos d'água
• Áreas afetadas por obras ou extração (mineração, hidráulica), onde é necessária a reabilitação morfológica e funcional do sistema fluvial</t>
  </si>
  <si>
    <t>Infraestrutura natural para a gestão hídrica</t>
  </si>
  <si>
    <t>Aumento do armazenamento temporário e da infiltração</t>
  </si>
  <si>
    <t>Restabelecimento de funções ecossistêmicas degradadas</t>
  </si>
  <si>
    <t>Custo-eficácia a longo prazo</t>
  </si>
  <si>
    <t>Limitações na disponibilidade de solo</t>
  </si>
  <si>
    <t>Dependência de uma caracterização geomorfológica e hidrológica adequada</t>
  </si>
  <si>
    <t>Restrições em contextos com alta artificialização do leito</t>
  </si>
  <si>
    <t>Resultados visíveis a longo prazo</t>
  </si>
  <si>
    <t>Renaturalização de corpos d'água</t>
  </si>
  <si>
    <t>A renaturalização dos rios é uma Solução Baseada na Natureza (SbN) que visa restaurar as condições morfológicas, hidrológicas e ecológicas necessárias para que os sistemas fluviais recuperem sua funcionalidade e dinâmica natural. Esta SbN implica a remoção de canalizações, defesas rígidas ou outras estruturas artificiais, juntamente com a reconfiguração do leito e sua reconexão com a planície aluvial. Seu objetivo é restabelecer a conectividade longitudinal, lateral e vertical do rio, facilitando o transporte de sedimentos, a formação de habitats ribeirinhos e aquáticos e a atenuação de eventos extremos, como inundações. As ações podem incluir técnicas de bioengenharia, recriação de meandros e recuperação de zonas úmidas. Esta SbN melhora a resiliência ecológica, favorece a recarga de aquíferos, melhora a qualidade da água e reduz o risco de transbordamentos. Sua implementação requer uma abordagem sistêmica e adaptativa, sendo especialmente útil em contextos urbanos ou rurais com alta alteração do ambiente fluvial.</t>
  </si>
  <si>
    <t>Recuperação da dinâmica hidromorfológica natural</t>
  </si>
  <si>
    <t>Redução do risco de inundações</t>
  </si>
  <si>
    <t>Reabilitação do habitat e aumento da biodiversidade</t>
  </si>
  <si>
    <t>Aumento do valor paisagístico e sociocultural</t>
  </si>
  <si>
    <t>Elevada demanda de espaço físico</t>
  </si>
  <si>
    <t>Processos de governança complexos</t>
  </si>
  <si>
    <t>Aplicabilidade limitada em sistemas altamente modificados ou artificializados</t>
  </si>
  <si>
    <t>Prazos longos para a recuperação ecológica</t>
  </si>
  <si>
    <t>• Trechos urbanos canalizados onde se busca reduzir o risco de inundações, recuperar a morfologia natural e gerar espaços públicos multifuncionais
• Zonas agrícolas ou periurbanas com rios retificados ou desconectados de sua planície, onde é necessário restaurar a conectividade lateral e as funções hidrológicas
• Regiões de alta biodiversidade ou áreas protegidas onde se deseja reativar processos ecológicos fluviais e facilitar a mobilidade das espécies
• Setores degradados pela mineração, extração ou infraestrutura, onde é necessário restabelecer a resiliência morfológica e ecológica do leito</t>
  </si>
  <si>
    <t>Lagoa de biorretenção</t>
  </si>
  <si>
    <t>Soluções híbridas para drenagem urbana sustentável</t>
  </si>
  <si>
    <t>Melhoria da qualidade da água</t>
  </si>
  <si>
    <t>Controle hidrológico de vazões de pico</t>
  </si>
  <si>
    <t>Apoio à recarga hídrica e evapotranspiração</t>
  </si>
  <si>
    <t>Contribuição paisagística e recreativa</t>
  </si>
  <si>
    <t>Necessidade de manutenção frequente</t>
  </si>
  <si>
    <t>Rendimento variável de acordo com o clima e a estação</t>
  </si>
  <si>
    <t>Riscos sanitários por águas estagnadas</t>
  </si>
  <si>
    <t>Jardins de chuva</t>
  </si>
  <si>
    <t>Removem contaminantes da água da chuva</t>
  </si>
  <si>
    <t>Contribuem para a infiltração, retenção e percolação lenta da água precipitada</t>
  </si>
  <si>
    <t>Atenuam inundações urbanas e de bacias hidrográficas a um custo menor</t>
  </si>
  <si>
    <t>Complementam os sistemas convencionais de drenagem</t>
  </si>
  <si>
    <t>Requerem manutenção constante</t>
  </si>
  <si>
    <t>Apresentam risco de obstrução e proliferação de vetores</t>
  </si>
  <si>
    <t>Exigem uma seleção correta de espécies vegetais</t>
  </si>
  <si>
    <t xml:space="preserve">Podem ser superados por altos volumes de escoamento: </t>
  </si>
  <si>
    <t>• Superfícies urbanas impermeáveis (vias, estacionamentos) onde é necessário captar e filtrar o escoamento
• Zonas densamente urbanizadas com necessidade de melhorar a qualidade da água e reduzir os volumes de escoamento
• Espaços públicos e bordas urbanas (calçadas, separadores, pátios) com potencial para integrar infraestrutura verde
• Projetos novos ou de renovação urbana onde se busca reconectar o escoamento urbano com a vegetação e o solo natural</t>
  </si>
  <si>
    <t>Muy Alto</t>
  </si>
  <si>
    <t>Fitorremediação e oportunidades produtivas</t>
  </si>
  <si>
    <t>Alternativa ecológica e econômica</t>
  </si>
  <si>
    <t>Sistemas sustentáveis e simples</t>
  </si>
  <si>
    <t>Problemas de permanência operacional</t>
  </si>
  <si>
    <t>Falta de regulamentações claras</t>
  </si>
  <si>
    <t>Dependência de monitoramento especializado</t>
  </si>
  <si>
    <t>Área de filtro verde</t>
  </si>
  <si>
    <t>Ferramenta rentável para o controle do escoamento</t>
  </si>
  <si>
    <t>Melhoria das funções hidrológicas e da qualidade da água</t>
  </si>
  <si>
    <t>Opção de baixa manutenção</t>
  </si>
  <si>
    <t>Valor estético e benefícios ecossistêmicos</t>
  </si>
  <si>
    <t>Requisito de espaço físico</t>
  </si>
  <si>
    <t>Risco de contaminação do aquífero</t>
  </si>
  <si>
    <t>Sensibilidade às condições de operação</t>
  </si>
  <si>
    <t>• Escoamento superficial proveniente de vias, calçadas, pequenos estacionamentos e vias de acesso
• Margens de corpos d'água onde funcionam como zona externa de buffers ribeirinhos com capacidade de filtragem
• Calhas de telhados ou saídas pluviais que requerem controle difuso por meio de dispositivos distribuidores de fluxo
• Locais com baixa carga poluente onde se busca um tratamento simplificado, aproveitando áreas com declive e vegetação adequados</t>
  </si>
  <si>
    <t>Valas de infiltração</t>
  </si>
  <si>
    <t>Redução de caudais de pico e inundações</t>
  </si>
  <si>
    <t>Recarga de aquíferos</t>
  </si>
  <si>
    <t>Contribuição para o desenvolvimento urbano sustentável</t>
  </si>
  <si>
    <t>Risco de colmatação</t>
  </si>
  <si>
    <t>Possíveis restrições sanitárias</t>
  </si>
  <si>
    <t>Limitações em áreas urbanas densas</t>
  </si>
  <si>
    <t>Sensibilidade a eventos extremos de chuva</t>
  </si>
  <si>
    <t>• Beiras de ruas, faixas entre a calçada e o passeio, estacionamentos permeáveis ou avenidas onde é necessária a captação e infiltração localizadas
• Novos empreendimentos urbanísticos com enfoque LID ou SUDS, onde complementam outras infraestruturas verdes, como jardins de chuva ou pavimentos permeáveis
• Zonas urbanas consolidadas onde são implementadas como medida de reabilitação ou retrofit do espaço público
• Infraestrutura linear (rodovias, ciclovias, perímetros industriais) onde se integram funções de drenagem, delimitação e regulação microclimática</t>
  </si>
  <si>
    <t>Canais vegetados</t>
  </si>
  <si>
    <t>Os canais vegetados, também conhecidos como swales ou valas verdes, são uma Solução Baseada na Natureza (SbN) projetada para coletar, conduzir, tratar e atenuar o escoamento superficial das águas pluviais em ambientes urbanos e periurbanos. Essas estruturas lineares e pouco profundas replicam o ciclo hidrológico natural, favorecendo a infiltração, a sedimentação e a remoção de contaminantes por meio de processos físicos, químicos e biológicos. Seu projeto inclui bases amplas e taludes com inclinação suave para manter velocidades de fluxo reduzidas, o que otimiza sua eficácia hidráulica e de depuração. A vegetação herbácea densa desempenha um papel fundamental ao reforçar a estabilização do canal, promover a fitorremediação e melhorar o habitat para a fauna local. Esta SbN integra-se facilmente em faixas viárias, zonas verdes e corredores ecológicos, contribuindo para a resiliência da paisagem urbana, a melhoria da qualidade da água e a gestão sustentável das tempestades.</t>
  </si>
  <si>
    <t>Tratamento eficiente do escoamento</t>
  </si>
  <si>
    <t>Contribuição paisagística e funcionalidade urbana</t>
  </si>
  <si>
    <t>Redução da carga sobre as estações de tratamento</t>
  </si>
  <si>
    <t>Sensibilidade às condições do local</t>
  </si>
  <si>
    <t>Necessidade de manutenção constante</t>
  </si>
  <si>
    <t>Dependência de fatores climáticos e geomorfológicos</t>
  </si>
  <si>
    <t xml:space="preserve">• Separadores viários, bermas e áreas adjacentes a estacionamentos onde é necessário conduzir e tratar o escoamento superficial
• Projetos de infraestrutura rodoviária ou urbana que priorizam a gestão descentralizada da água da chuva
• Sistemas de drenagem urbana sustentável (SUDS) onde funcionam como pré-tratamento antes de biorretenções ou outras SbN
• Zonas urbanas consolidadas ou de novo desenvolvimento com alta pluviosidade, onde é necessário mitigar o escoamento e melhorar a qualidade da água
</t>
  </si>
  <si>
    <t>Espaços multifuncionais resilientes</t>
  </si>
  <si>
    <t>Espaços multifuncionais</t>
  </si>
  <si>
    <t>Adaptabilidade urbana</t>
  </si>
  <si>
    <t>Conectividade ecológica e melhoria do microclima</t>
  </si>
  <si>
    <t>Disponibilidade de solo urbano</t>
  </si>
  <si>
    <t>Requisitos técnicos e de governança</t>
  </si>
  <si>
    <t>Percepção do risco e aceitação social</t>
  </si>
  <si>
    <t>Vulnerabilidade a eventos extremos fora do projeto</t>
  </si>
  <si>
    <t>Telhados verdes</t>
  </si>
  <si>
    <t>Os telhados verdes, também conhecidos como telhados bióticos, são uma Solução Baseada na Natureza (SbN) implementada como infraestrutura verde construída sobre edifícios. Consistem na instalação de uma cobertura vegetal estabelecida sobre um substrato ou tecno-solo com propriedades específicas de retenção hídrica, drenagem e suporte, que pode incorporar materiais reciclados. Existem configurações extensivas (leves, de baixa manutenção) e intensivas (mais profundas e funcionais), dependendo do tipo de uso e carga estrutural. Esta SbN contribui para mitigar o efeito de ilha de calor urbano, regular a temperatura por meio da evapotranspiração e gerenciar águas pluviais, retendo e filtrando o escoamento. Além disso, fornece serviços ecossistêmicos como melhoria da qualidade do ar, sequestro de carbono, geração de habitat e valor paisagístico. Sua eficácia depende do projeto, da seleção de plantas, das características do substrato e da manutenção. Os telhados verdes reforçam a resiliência urbana e promovem a construção sustentável em áreas densamente urbanizadas.</t>
  </si>
  <si>
    <t xml:space="preserve">Mitigam o efeito de ilha de calor urbana </t>
  </si>
  <si>
    <t>Regulam termicamente os edifícios</t>
  </si>
  <si>
    <t>Purificam o ar urbano</t>
  </si>
  <si>
    <t>Aumentam o valor estético dos edifícios</t>
  </si>
  <si>
    <t>A integração com outros sistemas funcionais pode ser complexa</t>
  </si>
  <si>
    <t>O transporte e a instalação dos materiais representam um desafio logístico</t>
  </si>
  <si>
    <t>O desempenho depende do contexto local</t>
  </si>
  <si>
    <t>• Ambientes urbanos densificados onde se busca mitigar o efeito de ilha de calor e melhorar o conforto térmico por meio de cobertura vegetal em telhados
• Edifícios públicos, residenciais ou comerciais onde é necessária a captação e retenção de água da chuva como parte dos sistemas SUDS
• Infraestrutura construída que busca fornecer serviços ecossistêmicos urbanos, como filtragem do ar, habitat para a biodiversidade e sequestro de carbono
• Projetos de construção sustentável ou renovação urbana onde se prioriza a eficiência energética, o valor estético e a resiliência climática</t>
  </si>
  <si>
    <t>Pavimentos verdes adaptados</t>
  </si>
  <si>
    <t>Redução do volume de escoamento superficial</t>
  </si>
  <si>
    <t>Favorecem a recarga de aquíferos</t>
  </si>
  <si>
    <t>Mitigação de eventos extremos</t>
  </si>
  <si>
    <t>Redução do efeito de ilha de calor urbana</t>
  </si>
  <si>
    <t>Suscetibilidade à obstrução</t>
  </si>
  <si>
    <t>Risco de crescimento indesejado de vegetação</t>
  </si>
  <si>
    <t>Não adequados para áreas com alta carga de sedimentos ou tráfego intenso</t>
  </si>
  <si>
    <t>Necessidade de manutenção periódica</t>
  </si>
  <si>
    <t>• Calçadas, plataformas para pedestres, ruas residenciais e vias de baixo tráfego onde é necessária a infiltração controlada do escoamento
• Estacionamentos, pátios e praças públicas com uso intermitente ou compartilhado, integráveis à paisagem urbana
• Parques, zonas verdes urbanas e ambientes institucionais onde proporcionam funcionalidade hidráulica, conforto térmico e valor estético
• Não recomendados em vias de tráfego intenso ou áreas com elevada carga de sedimentos devido ao risco de entupimento e falhas estruturais</t>
  </si>
  <si>
    <t>Vias para ciclistas e pedestres com pavimento verde</t>
  </si>
  <si>
    <t>Melhoram a gestão das águas pluviais</t>
  </si>
  <si>
    <t>Promovem o conforto térmico urbano</t>
  </si>
  <si>
    <t>Promovem a saúde pública e a equidade urbana</t>
  </si>
  <si>
    <t>Dependência das condições do solo</t>
  </si>
  <si>
    <t>Espaços verdes</t>
  </si>
  <si>
    <t xml:space="preserve">Os espaços verdes são uma Solução Baseada na Natureza (SbN) que compreende uma rede de áreas naturais, seminaturais ou antrópicas — como florestas urbanas, parques, jardins e árvores — deliberadamente integradas nos ambientes urbanos. Esta SbN fornece serviços ecossistêmicos multifuncionais que incluem a melhoria da biodiversidade, a regulação climática, o controle do escoamento e a melhoria da qualidade do ar. Também contribui para a mitigação e adaptação às mudanças climáticas, ao mesmo tempo em que promove o bem-estar humano por meio de benefícios como saúde física e mental, redução do estresse e fortalecimento da coesão social. Seu planejamento e gestão requerem abordagens participativas e inclusivas que garantam a equidade no acesso, especialmente diante de processos de gentrificação verde. Os espaços verdes são fundamentais para a sustentabilidade e resiliência urbana, ao integrar dimensões ecológicas, sociais e culturais na configuração do espaço público.
</t>
  </si>
  <si>
    <t>Melhoria da qualidade do ar</t>
  </si>
  <si>
    <t>Regulação do microclima urbano</t>
  </si>
  <si>
    <t>Promoção da biodiversidade</t>
  </si>
  <si>
    <t>Benefícios sociais</t>
  </si>
  <si>
    <t>Desigualdade na acessibilidade e distribuição</t>
  </si>
  <si>
    <t>Conflitos entre múltiplas funções</t>
  </si>
  <si>
    <t>• Parques, cinturões verdes, jardins comunitários e árvores urbanas que cumprem funções ecológicas, sociais e de regulação climática
• Telhados verdes, fachadas com vegetação e jardins residenciais integrados ao ambiente construído por meio de retrofitting ou design urbano sustentável
• Sistemas híbridos de infraestrutura verde e azul (IVa) articulados com rios, pântanos, pavimentos permeáveis e dispositivos SUDS
• Agricultura urbana e recuperação de solos em áreas industriais ou degradadas, com usos produtivos, educacionais e de restauração ambiental</t>
  </si>
  <si>
    <t>A silvicultura de bacias hidrográficas urbanas é uma Solução Baseada na Natureza (SbN) que se concentra no planejamento e manejo estratégico de árvores e áreas verdes em ambientes urbanos para melhorar a qualidade de vida, fortalecer a resiliência climática e otimizar a prestação de serviços ecossistêmicos. Esta SbN integra critérios ecológicos, sociais, técnicos e espaciais para gerar benefícios como regulação térmica, captura de carbono, melhoria da qualidade do ar, redução do escoamento superficial e criação de espaços recreativos. Inclui árvores individuais, corredores verdes, parques, florestas urbanas e zonas de restauração em áreas construídas. Em contextos tropicais e latino-americanos, também contribui para a equidade ambiental e a segurança alimentar através da integração de espécies comestíveis. Sua implementação requer uma abordagem adaptativa, planejamento intersetorial e governança participativa que garanta sua sustentabilidade e funcionalidade a longo prazo.</t>
  </si>
  <si>
    <t>Melhoria da qualidade do ar e mitigação das alterações climáticas</t>
  </si>
  <si>
    <t>Regulação microclimática e conforto térmico</t>
  </si>
  <si>
    <t>Prestação de múltiplos serviços ecossistêmicos</t>
  </si>
  <si>
    <t>Contribuição para a segurança alimentar e nutricional</t>
  </si>
  <si>
    <t>Desigualdade na distribuição da arborização e acesso aos benefícios</t>
  </si>
  <si>
    <t>Conflitos com infraestruturas e serviços urbanos</t>
  </si>
  <si>
    <t>Riscos por espécies exóticas ou mal adaptadas</t>
  </si>
  <si>
    <t>• Árvores em ruas, avenidas e corredores viários para sombra, conforto térmico, controle de poluentes e melhoria da paisagem urbana
• Parques urbanos, corredores verdes e taludes revegetados onde a arborização contribui para a biodiversidade, a infiltração e o controle da erosão
• Espaços produtivos e comunitários (hortas, conjuntos habitacionais) onde se integram árvores frutíferas ou multipropósito com funções alimentares e sociais
• Zonas institucionais, educativas e espaços residuais (cemitérios, pátios industriais, separadores) onde as árvores são valorizadas pelas suas funções pedagógicas, patrimoniais e de reverdecimento urbano</t>
  </si>
  <si>
    <t>Agrofloresta</t>
  </si>
  <si>
    <t>Produção sustentável e uso do solo</t>
  </si>
  <si>
    <t>Melhoria da saúde do solo e da regulação hídrica</t>
  </si>
  <si>
    <t>Conservação da biodiversidade</t>
  </si>
  <si>
    <t>Mitigação das mudanças climáticas</t>
  </si>
  <si>
    <t>Maior produtividade por unidade de área</t>
  </si>
  <si>
    <t>Longo prazo até o retorno total do investimento</t>
  </si>
  <si>
    <t>• Produção agrícola e pecuária em sistemas diversificados (silvipastoris, chagras) que integram árvores com culturas ou pastagens
• Geração de produtos madeireiros e não madeireiros (frutos, resinas, plantas medicinais) com valor econômico e cultural
• Reabilitação de terras degradadas por meio da melhoria da fertilidade, controle da erosão e restauração das funções ecológicas
• Espaços multifuncionais que contribuem para a biodiversidade, conectividade ecológica, biomassa e conhecimentos tradicionais</t>
  </si>
  <si>
    <t>Captação de água</t>
  </si>
  <si>
    <t>Captação e aproveitamento da água</t>
  </si>
  <si>
    <t>Contribuição para a economia de água potável</t>
  </si>
  <si>
    <t>Economia de energia</t>
  </si>
  <si>
    <t>Redução do escoamento superficial urbano</t>
  </si>
  <si>
    <t>Limitações da qualidade da água</t>
  </si>
  <si>
    <t>Viabilidade econômica variável</t>
  </si>
  <si>
    <t>• Habitações, edifícios institucionais e comerciais onde a água potável é substituída em usos não essenciais, como irrigação, sanitários ou lavagem
• Indústrias e parques tecnológicos com processos que admitem água não potável para serviços gerais ou usos operacionais
• Áreas rurais e agrícolas onde é utilizada para irrigação suplementar, consumo animal e resiliência hídrica em zonas áridas ou com acesso limitado
• Edifícios multifuncionais que integram captação de chuva com agricultura urbana e energia solar, promovendo a autossuficiência hídrica e energética</t>
  </si>
  <si>
    <t>Icono</t>
  </si>
  <si>
    <t>Restauración ecológica y conservación</t>
  </si>
  <si>
    <t>Infraestructura natural para la gestión hídrica</t>
  </si>
  <si>
    <t>Soluciones híbridas para drenaje urbano sostenible</t>
  </si>
  <si>
    <t>Espacios multifuncionales resilientes</t>
  </si>
  <si>
    <t>Producción sostenible y uso del suelo</t>
  </si>
  <si>
    <t>Captación y aprovechamiento de agua</t>
  </si>
  <si>
    <t>Desafío</t>
  </si>
  <si>
    <t>Mitigación del cambio climático</t>
  </si>
  <si>
    <t>Adaptación al cambio climático</t>
  </si>
  <si>
    <t>Sedimentos</t>
  </si>
  <si>
    <t>Nutrientes</t>
  </si>
  <si>
    <t>Materia particulada en el aire</t>
  </si>
  <si>
    <t>Óxidos de nitrógeno en el aire</t>
  </si>
  <si>
    <t>Ozono en el aire</t>
  </si>
  <si>
    <t>Gestión del espacio verde urbano</t>
  </si>
  <si>
    <t>Gestión del crecimiento urbano</t>
  </si>
  <si>
    <t>Desarrollo de áreas</t>
  </si>
  <si>
    <t>Rehabilitación urbana</t>
  </si>
  <si>
    <t>Gestión verde integrada</t>
  </si>
  <si>
    <t>Sensibilización ambiental</t>
  </si>
  <si>
    <t>Identidad</t>
  </si>
  <si>
    <t>Distribución</t>
  </si>
  <si>
    <t>Procedimiento</t>
  </si>
  <si>
    <t>Reconocimiento</t>
  </si>
  <si>
    <t>Capacidad</t>
  </si>
  <si>
    <t>Salud humana</t>
  </si>
  <si>
    <t>Actividad física</t>
  </si>
  <si>
    <t>Salud mental y bienestar</t>
  </si>
  <si>
    <t>Proporcionar información para difundir la industria de SbN</t>
  </si>
  <si>
    <t>Fomento de la cooperación entre actores</t>
  </si>
  <si>
    <t>Desarrollo de legislación y políticas que promuevan las SbN</t>
  </si>
  <si>
    <t>Aplicación de procedimientos de planificación adecuados</t>
  </si>
  <si>
    <t>Incentivos financieros para implementación</t>
  </si>
  <si>
    <t>Biodiversidad</t>
  </si>
  <si>
    <t xml:space="preserve">PAÍS </t>
  </si>
  <si>
    <t>APU</t>
  </si>
  <si>
    <t>MÉDIA</t>
  </si>
  <si>
    <t>Classificacion</t>
  </si>
  <si>
    <t>APU-1</t>
  </si>
  <si>
    <t xml:space="preserve">Ecuador </t>
  </si>
  <si>
    <t xml:space="preserve">Muy Bajo </t>
  </si>
  <si>
    <t>APU-2</t>
  </si>
  <si>
    <t>Ecuador*</t>
  </si>
  <si>
    <t>Restauración pasiva</t>
  </si>
  <si>
    <t>APU-3</t>
  </si>
  <si>
    <t>Cosecha de agua</t>
  </si>
  <si>
    <t xml:space="preserve">Alto </t>
  </si>
  <si>
    <t>APU-4</t>
  </si>
  <si>
    <t>Espacios verdes</t>
  </si>
  <si>
    <t>APU-5</t>
  </si>
  <si>
    <t>Restauración activa con enriquecimiento</t>
  </si>
  <si>
    <t>APU-6</t>
  </si>
  <si>
    <t>Canales vegetados</t>
  </si>
  <si>
    <t xml:space="preserve">Muy Alto </t>
  </si>
  <si>
    <t>APU-7</t>
  </si>
  <si>
    <t>Humedales artificiales</t>
  </si>
  <si>
    <t>APU-8</t>
  </si>
  <si>
    <t>Jardines filtrantes</t>
  </si>
  <si>
    <t>APU-9</t>
  </si>
  <si>
    <t>Agroforestería (zonas rurales)</t>
  </si>
  <si>
    <t>APU-10</t>
  </si>
  <si>
    <t>Llanuras de inundación</t>
  </si>
  <si>
    <t xml:space="preserve">Medio </t>
  </si>
  <si>
    <t>APU-11</t>
  </si>
  <si>
    <t>Conservación del bosque</t>
  </si>
  <si>
    <t>APU-12</t>
  </si>
  <si>
    <t>Parque inundable</t>
  </si>
  <si>
    <t>APU-13</t>
  </si>
  <si>
    <t>APU-14</t>
  </si>
  <si>
    <t>RESTAURACIÓN ACTIVA (NUCLEACIÓN)</t>
  </si>
  <si>
    <t>APU-15</t>
  </si>
  <si>
    <t>Renaturalización de cursos de agua</t>
  </si>
  <si>
    <t>APU-16</t>
  </si>
  <si>
    <t>Silvicultura de cuenca urbana</t>
  </si>
  <si>
    <t>APU-17</t>
  </si>
  <si>
    <t xml:space="preserve">Restauración de vegetación riparia (redondeado há) </t>
  </si>
  <si>
    <t>APU-18</t>
  </si>
  <si>
    <t>Techos verdes</t>
  </si>
  <si>
    <t>APU-19</t>
  </si>
  <si>
    <t>Zanjas de infiltración</t>
  </si>
  <si>
    <t>APU-20</t>
  </si>
  <si>
    <t>Vías ciclo-pedestres con pavimento verde</t>
  </si>
  <si>
    <t>APU-21</t>
  </si>
  <si>
    <t>Estanque de bioretención</t>
  </si>
  <si>
    <t>Costo Total Inferior (USD) (m2)</t>
  </si>
  <si>
    <t>Costo Total Superior (USD) (m2)</t>
  </si>
  <si>
    <t>&lt;&lt;&lt; Selecione o NBS na lista suspensa, o restante dos campos e imagens serão atualizados automaticamente</t>
  </si>
  <si>
    <t>Âmbito de aplicação</t>
  </si>
  <si>
    <t>Descrição</t>
  </si>
  <si>
    <t>Tipologia</t>
  </si>
  <si>
    <t>Contribuição potencial para a segurança hídrica</t>
  </si>
  <si>
    <t>Mitigación de inundaciones</t>
  </si>
  <si>
    <t>Calidad del agua (sedimentos)</t>
  </si>
  <si>
    <t>Calidad del agua (nutrientes)</t>
  </si>
  <si>
    <t>Categoria de custo</t>
  </si>
  <si>
    <t>Inversión</t>
  </si>
  <si>
    <t>O&amp;M</t>
  </si>
  <si>
    <t>Principais benefícios</t>
  </si>
  <si>
    <t>Principais limitações</t>
  </si>
  <si>
    <t>Projeção de beneficios estimados</t>
  </si>
  <si>
    <t>Tipo</t>
  </si>
  <si>
    <t>Curto prazo</t>
  </si>
  <si>
    <t>Médio prazo</t>
  </si>
  <si>
    <t>Longo prazo</t>
  </si>
  <si>
    <t>Referencias</t>
  </si>
  <si>
    <t xml:space="preserve">• </t>
  </si>
  <si>
    <t>Silvicultura de bacia urbana</t>
  </si>
  <si>
    <t>Restauração da vegetação ripária</t>
  </si>
  <si>
    <t>Planícies de inundação</t>
  </si>
  <si>
    <t>Parques inundáveis</t>
  </si>
  <si>
    <t>Áreas Úmidas Artificiais</t>
  </si>
  <si>
    <t>Assimetrias econômicas nos pagamentos pela conservação</t>
  </si>
  <si>
    <t>A restauração ativa por meio da nucleação é uma Solução Baseada na Natureza (SbN) que combina o plantio estratégico de árvores com a sucessão natural para acelerar a recuperação de habitats florestais. Consiste em estabelecer ilhas ou núcleos de vegetação em áreas-chave do local a ser restaurado, ao invés de realizar plantações homogêneas. Essas ilhas desempenham funções ecológicas essenciais: atraem dispersores, geram sombra que inibe espécies indesejadas e atuam como fontes de sementes para facilitar a regeneração em áreas adjacentes. Essa abordagem imita os processos naturais de sucessão, promovendo uma recuperação progressiva do ecossistema. Sua eficácia depende de condições abióticas e bióticas favoráveis que permitam a expansão natural a partir dos núcleos. Esta SbN representa uma opção intermediária entre a restauração passiva e o plantio intensivo, com menores custos de manutenção, maior heterogeneidade estrutural e a possibilidade de incluir espécies de valor social, o que reforça sua utilidade em contextos rurais e comunitários.</t>
  </si>
  <si>
    <t>A restauração ativa por enriquecimento é uma Solução Baseada na Natureza (SbN) que acelera a recuperação de ecossistemas florestais por meio do plantio direcionado de espécies nativas, especialmente aquelas de crescimento lento, baixa dispersão ou alto valor ecológico e econômico. Ao contrário de outras abordagens, esta SbN busca aumentar diretamente a densidade e a diversidade de espécies dentro de uma floresta existente ou em restauração, sem seguir padrões espaciais discretos. É aplicada em locais onde a regeneração natural é insuficiente devido à ausência de propágulos, competição com espécies invasoras ou alterações microambientais. As mudas são plantadas embaixo das árvores, em áreas abertas ou entre fileiras, cuidando da vegetação baixa e escolhendo espécies tolerantes à sombra. Sua eficácia depende do contexto ecológico e do uso de material vegetal bem adaptado. Além de restaurar a biodiversidade e as funções ecossistêmicas, pode gerar benefícios econômicos se incorporar espécies de madeira, articulando objetivos ecológicos e produtivos no mesmo território.</t>
  </si>
  <si>
    <t>A restauração da vegetação ripária ou ribeirinha é uma Solução Baseada na Natureza (SbN) que busca reestabelecer a estrutura e a função ecológica da faixa vegetal localizada ao longo de rios, córregos e corpos d'água continentais. Esta SbN promove a recuperação da cobertura nativa por meio de revegetação assistida, sucessão natural ou reintrodução de espécies-chave, com o objetivo de estabilizar os solos ribeirinhos, melhorar a qualidade da água e restaurar habitats para a fauna silvestre. A vegetação ribeirinha desempenha funções essenciais na regulação do microclima, no controle de sedimentos e nutrientes, na sombreamento do leito do rio e na conectividade ecológica. Sua recuperação aumenta a resiliência dos sistemas fluviais diante das mudanças climáticas e da pressão antrópica, ao mesmo tempo em que gera benefícios sociais, como espaços verdes acessíveis. Esta SbN é adaptável a diferentes níveis de intervenção, desde trechos urbanos localizados até corredores contínuos em bacias rurais, e pode ser integrada a outras estratégias de gestão hídrica.</t>
  </si>
  <si>
    <t>As planícies de inundações são uma Solução Baseada na Natureza (SbN) que consiste em restaurar ou proteger os espaços adjacentes aos cursos fluviais, permitindo recuperar sua dinâmica natural e melhorar a capacidade do sistema de absorver, reter e desviar excessos hídricos de forma segura. Esta SbN reconecta o rio com sua planície natural, conhecida como “restabelecimento do espaço para o rio”, para restaurar funções-chave como a redução de picos de vazão, a recarga de aquíferos, a melhoria da qualidade da água e o fornecimento de habitats biodiversos. Sua implementação favorece a redução do risco de inundações, a restauração de processos geomorfológicos e ecológicos e a geração de espaços multifuncionais com valor paisagístico, recreativo e cultural. Representa uma alternativa sustentável e econômica em relação à infraestrutura cinza, contribuindo para a mitigação das mudanças climáticas e fortalecendo a resiliência social e ecológica em contextos urbanos e rurais.</t>
  </si>
  <si>
    <t>Redução do risco de inundações rio abaixo</t>
  </si>
  <si>
    <t>• Trechos médios e baixos de rios onde é necessário reduzir o risco de inundações e suavizar os picos de vazão
• Áreas periurbanas como zonas multifuncionais de amortecimento hidrológico, recreação e conectividade paisagística
• Locais com escoamento agrícola ou urbano onde se busca melhorar a qualidade da água por meio de retenção e filtragem natural
• Projetos de restauração ecológica ou planejamento territorial onde se reativa a dinâmica fluvial e se melhora a resiliência climática</t>
  </si>
  <si>
    <t>• Áreas pavimentadas, como estacionamentos ou pátios, onde é necessário captar a água da chuva e reduzir o calor
• Separadores de pista e faixas verdes lineares que ajudam a reter a água antes de ela chegar ao sistema de drenagem
• Espaços públicos (parques, praças, corredores) onde se integram funções de drenagem, paisagismo e educação ambiental
• Ambientes institucionais, industriais ou urbanos densos, onde é necessário controlar contaminantes e reduzir volumes de escoamento</t>
  </si>
  <si>
    <t>Os tanques ou lagoas de biorretenção são uma Solução Baseada na Natureza (SbN) projetada para tratar o escoamento urbano antes de seu descarte em corpos d'água. Consistem em canteiros rebaixados que capturam e armazenam temporariamente a água da chuva, permitindo sua purificação por meio de processos físicos, químicos e biológicos. O sistema é composto por camadas de cobertura morta, solo vegetal e material drenante, que favorecem a sedimentação de sólidos, a adsorção de contaminantes e a degradação biológica. As plantas utilizadas — tolerantes a variações de umidade — desempenham um papel fundamental na fitorremediação (filtragem da água) e oxigenação do solo. Esta SbN não só melhora a qualidade da água e mitiga os riscos de inundação, como também agrega valor ecológico, estético e recreativo ao ambiente urbano. Seu design adaptável permite integrá-la em parques, separadores de vias ou áreas verdes, atuando como infraestrutura multifuncional que restaura serviços ecossistêmicos em contextos densamente urbanizados.</t>
  </si>
  <si>
    <t>Os jardins de chuva são uma Solução Baseada na Natureza (SbN) projetada para gerenciar de forma sustentável o escoamento urbano. Eles são configurados como áreas rebaixadas rasas com vegetação nativa ou adaptada e camadas de solo com granulometria diferente, que permitem capturar, infiltrar e filtrar a água da chuva proveniente de superfícies impermeáveis. Esta SBN reduz o volume e a velocidade do escoamento superficial, favorece a recarga de aquíferos e melhora a qualidade da água por meio de processos de sedimentação, absorção, assimilação vegetal e atividade microbiana. Os jardins de chuva também trazem benefícios adicionais, como regulação térmica, aumento da biodiversidade urbana e melhoria da paisagem. Seu funcionamento pode incluir zonas de alagamento temporário e estruturas de transbordamento, e sua eficácia depende de características como o tipo de solo, a espessura do substrato e a seleção de espécies vegetais. Eles são facilmente integráveis em ambientes urbanos como pátios, jardins, calçadas ou parques.</t>
  </si>
  <si>
    <t>Os pântanos ou áras úmidas artificiais são uma Solução Baseada na Natureza (SbN) que utiliza princípios de engenharia ecológica para replicar os processos naturais de purificação da água. Eles são projetados para o tratamento de águas residuais domésticas, municipais, industriais, agrícolas, minerais ou pluviais. Esses sistemas combinam plantas aquáticas, um meio filtrante granular ou poroso e microorganismos que trabalham em conjunto para remover contaminantes por meio de processos físicos, químicos e biológicos, como sedimentação, adsorção, precipitação e fitorremediação. Podem ser implementados como sistemas de fluxo superficial, subsuperficial (horizontal ou vertical) ou híbridos. Esta SbN é caracterizada por seu baixo consumo de energia, custos reduzidos de construção e manutenção e sua capacidade de se integrar em paisagens rurais e urbanas. Além de melhorar a qualidade da água, ela traz benefícios ecológicos e sociais, como a criação de habitats, o controle de odores e a participação da comunidade, fundamental para sua sustentabilidade em contextos rurais.</t>
  </si>
  <si>
    <t xml:space="preserve">• Áreas urbanas ou rurais sem acesso a saneamento convencional, para o tratamento de efluentes domésticos
• Ambientes agrícolas, industriais ou urbanos com escoamento contaminado, onde é necessária uma depuração descentralizada
• Projetos de reutilização de águas cinzas ou tratadas para irrigação não potável e manutenção de áreas verdes
• Restauração e saneamento de corpos d'água contaminados por meio de biorremediação e vegetação purificadora
</t>
  </si>
  <si>
    <t xml:space="preserve">A área de filtro verde é uma Solução Baseada na Natureza (SbN) que consiste em uma superfície com declive suave e vegetação densa, projetada para tratar o escoamento superficial em ambientes urbanos ou periurbanos. Esta SbN permite reduzir a velocidade do escoamento, filtrar contaminantes e reter sedimentos por meio de processos como sedimentação, filtração, adsorção, infiltração e fitorremediação. Seu funcionamento depende da manutenção do fluxo suave e uniforme, o que requer um nivelamento adequado do terreno ou o uso de dispositivos distribuidores de água. É especialmente eficaz na remoção de sólidos suspensos totais, nutrientes e compostos hidrocarbonetos, desde que se mantenha uma cobertura vegetal superior a 85%. Seu design simples, baixo custo de implementação e manutenção mínima tornam esta SbN uma opção viável para melhorar a qualidade da água pluvial e restaurar funções ecológicas em paisagens modificadas, ao mesmo tempo em que traz benefícios estéticos e ambientais ao entorno.
</t>
  </si>
  <si>
    <t>A vala de infiltração é uma Solução Baseada na Natureza (SbN) que gerencia de forma sustentável o escoamento urbano por meio da infiltração da água da chuva no subsolo. Consiste em uma escavação estreita, preenchida com material granular de alta porosidade, que capta e armazena temporariamente o escoamento superficial, reduzindo os picos de vazão, favorecendo a recarga de aquíferos e melhorando a qualidade da água por meio de filtragem, sedimentação e percolação. Esta SbN é especialmente útil em áreas urbanas com alta impermeabilização, desde que existam condições favoráveis de terreno, água subterrânea em níveis freáticos adequados e ausência de fontes poluentes próximas. Seu projeto pode ser adaptado a margens de vias, faixas verdes ou outros espaços urbanos lineares, integrando-se como infraestrutura verde multifuncional. Além de mitigar os riscos de inundações e contaminação difusa, as valas de infiltração agregam valor estético e ecológico quando mantidas adequadamente e articuladas com estratégias de planejamento urbano sustentável.</t>
  </si>
  <si>
    <t>Obstrução e entupimento</t>
  </si>
  <si>
    <t>Os parques inundáveis são uma Solução Baseada na Natureza (SbN) que consiste em espaços verdes multifuncionais estrategicamente localizados em ambientes urbanos para reter temporariamente a água durante chuvas intensas ou transbordamentos fluviais. Esta SbN combina objetivos de adaptação ao risco de inundações com benefícios sociais, ecológicos e paisagísticos. O seu design incorpora zonas de retenção, canais de condução, superfícies permeáveis e sistemas de controle de fluxos, permitindo que a água seja gerida de forma segura e eficiente, controlando os picos de fluxo e diminuindo o risco para as áreas rio abaixo. Além disso, contribui para a restauração de processos hidrológicos, infiltração, melhoria da qualidade da água e a promoção da biodiversidade. Esses espaços também cumprem funções recreativas, educativas e de sensibilização para o risco climático, fortalecendo a resiliência urbana. São soluções versáteis que podem ser implementadas em novos empreendimentos urbanos ou projetos de regeneração, integrando critérios de engenharia hidráulica, paisagismo e participação comunitária.</t>
  </si>
  <si>
    <t>• Zonas urbanas propensas a inundações pluviais ou fluviais, onde é necessário armazenamento temporário de escoamento e alívio da drenagem convencional
• Espaços subutilizados ou em desuso (terrenos baldios, quadras, interstícios urbanos) reconvertidos em áreas multifuncionais com capacidade de retenção e infiltração
• Bairros vulneráveis, zonas baixas ou periferias urbanas com infraestrutura deficiente, como parte de estratégias de adaptação às mudanças climáticas
• Equipamentos públicos ou empreendimentos sustentáveis (eco-bairros, SUDS) onde se integram funções recreativas, educativas e de controle hidrológico</t>
  </si>
  <si>
    <t>Os pavimentos verdes adaptados são uma Solução Baseada na Natureza (SbN) projetada como infraestrutura verde urbana que permite a infiltração da água da chuva através de sua estrutura. Ao contrário dos pavimentos impermeáveis convencionais, esses sistemas replicam as propriedades hidrológicas das superfícies naturais, reduzindo o volume de escoamento superficial, diminuindo os picos de vazão e melhorando a qualidade da água por meio da filtragem física. Esta SbN contribui para a recarga de aquíferos, a gestão sustentável das águas pluviais e a mitigação dos riscos associados às inundações urbanas. O seu design pode ser adaptado a diferentes tipos de tráfego e condições climáticas, utilizando materiais porosos ou juntas permeáveis, integrados com camadas de armazenamento e sistemas de drenagem. Além de sua funcionalidade hidráulica, podem trazer benefícios ecológicos, térmicos e estéticos, melhorando o conforto urbano. Sua implementação fortalece a resiliência das cidades e se adapta facilmente a espaços como calçadas, praças, ciclovias ou estacionamentos.</t>
  </si>
  <si>
    <t>Os corredores verdes permeáveis ou vias para ciclistas e pedestres com pavimento verde, são uma Solução Baseada na Natureza (SbN) que combina infraestrutura para mobilidade sustentável — como calçadas, ciclovias e passagens para pedestres — com pavimentos permeáveis que permitem gerenciar de forma eficiente o escoamento urbano. Esta SbN utiliza materiais modulares de alta resistência, como pavimentos com juntas permeáveis ou asfaltos porosos, que facilitam a infiltração, retenção e purificação da água da chuva, reduzindo o risco de inundações e melhorando a qualidade da água. Sua estrutura inclui camadas de agregados angulares e substratos drenantes para armazenamento e liberação controlada da água, e pode ser integrada à vegetação e às árvores urbanas para potencializar a biodiversidade, a evapotranspiração e o conforto térmico. Funciona como medida de controle na fonte e pode ser articulada com outras SbN, como valas, jardins de chuva ou áreas de infiltração. Esta solução é especialmente eficaz em áreas densamente urbanizadas, e seu desempenho hidrológico é mantido com baixos requisitos de manutenção.</t>
  </si>
  <si>
    <t>• Ciclovias, calçadas e corredores pedestres onde é necessário integrar a mobilidade ativa com o escoamento superficial e o conforto térmico
• Parques lineares, zonas escolares e acessos a equipamentos comunitários, onde se combinam funções hidráulicas, ecológicas e paisagísticas
• Espaços intermodais ou de baixo impacto veicular (pátios, estações de bicicleta) que priorizam usos recreativos e sustentabilidade
• Bordas de praças, faixas entre a calçada e a ciclovia e áreas de mobiliário urbano onde se busca interceptar o escoamento e reforçar a conectividade verde</t>
  </si>
  <si>
    <t>A agrossilvicultura, ou agrofloresta, é uma Solução Baseada na Natureza (SbN) que integra intencionalmente componentes lenhosos perenes — como árvores, arbustos ou palmeiras — com culturas agrícolas ou pastagens na mesma unidade de terra, por meio de arranjos espaciais e temporais projetados para otimizar as interações ecológicas e produtivas. Esta SbN melhora a produtividade por unidade de área, aumenta a resiliência ecológica e contribui para a reabilitação de solos degradados e a conservação da biodiversidade. Ela fornece múltiplos serviços ecossistêmicos, como controle biológico de pragas, regulação do microclima, sequestro de carbono, melhoria do ciclo de nutrientes e conservação do solo e da água. Também melhora a fertilidade do solo através do aporte de matéria orgânica e reduz a necessidade de insumos externos. Além de gerar produtos madeireiros e não madeireiros, a agrofloresta representa uma alternativa sustentável aos sistemas agrícolas convencionais baseados em monoculturas.</t>
  </si>
  <si>
    <t>Competição entre componentes</t>
  </si>
  <si>
    <t xml:space="preserve">A captação de água, ou Sistema de Captação de Água da Chuva, é uma Solução Baseada na Natureza (SbN) voltada para a gestão eficiente dos recursos hídricos por meio da captação e armazenamento da água da chuva. Esta SbN pode aproveitar o escoamento superficial em superfícies acondicionadas ou coletar diretamente de coberturas, como telhados, para usos não potáveis, irrigação, recarga de aquíferos ou substituição parcial do abastecimento público. É aplicada em contextos rurais, urbanos, agrícolas ou industriais, e seus projetos se adaptam à escala e à finalidade do sistema. Entre seus benefícios estão a redução da demanda por água potável, o aumento da resiliência frente a secas e um menor impacto ambiental em comparação com outras fontes de abastecimento. Para sua implementação eficaz, é fundamental considerar a qualidade da água captada, a viabilidade econômica e os possíveis efeitos sobre os fluxos hídricos rio abaixo.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</si>
</sst>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quot;$&quot;\ * #,##0.00_-;\-&quot;$&quot;\ * #,##0.00_-;_-&quot;$&quot;\ * &quot;-&quot;??_-;_-@_-"/>
  </numFmts>
  <fonts count="15" x14ac:knownFonts="1">
    <font>
      <sz val="11"/>
      <color theme="1"/>
      <name val="Aptos Narrow"/>
      <family val="2"/>
      <scheme val="minor"/>
    </font>
    <font>
      <sz val="8"/>
      <color rgb="FF28333E"/>
      <name val="Arial"/>
      <family val="2"/>
    </font>
    <font>
      <b/>
      <sz val="8"/>
      <color rgb="FF28333E"/>
      <name val="Arial"/>
      <family val="2"/>
    </font>
    <font>
      <b/>
      <sz val="11"/>
      <color theme="1"/>
      <name val="Times New Roman"/>
      <family val="1"/>
    </font>
    <font>
      <sz val="11"/>
      <color theme="1"/>
      <name val="Times New Roman"/>
      <family val="1"/>
    </font>
    <font>
      <sz val="11"/>
      <color theme="1"/>
      <name val="Aptos Narrow"/>
      <family val="2"/>
      <scheme val="minor"/>
    </font>
    <font>
      <sz val="11"/>
      <color theme="1"/>
      <name val="Arial Nova"/>
      <family val="2"/>
    </font>
    <font>
      <b/>
      <sz val="20"/>
      <color theme="0"/>
      <name val="Arial Nova"/>
      <family val="2"/>
    </font>
    <font>
      <b/>
      <sz val="12"/>
      <color theme="0"/>
      <name val="Arial Nova"/>
      <family val="2"/>
    </font>
    <font>
      <b/>
      <sz val="11"/>
      <color theme="0"/>
      <name val="Arial Nova"/>
      <family val="2"/>
    </font>
    <font>
      <sz val="12"/>
      <color theme="0"/>
      <name val="Arial Nova"/>
      <family val="2"/>
    </font>
    <font>
      <sz val="11"/>
      <color theme="0"/>
      <name val="Arial Nova"/>
      <family val="2"/>
    </font>
    <font>
      <b/>
      <sz val="11"/>
      <color theme="1"/>
      <name val="Arial Nova"/>
      <family val="2"/>
    </font>
    <font>
      <sz val="18"/>
      <color theme="1"/>
      <name val="Arial Nova"/>
      <family val="2"/>
    </font>
    <font>
      <b/>
      <u/>
      <sz val="16"/>
      <color rgb="FFFF0000"/>
      <name val="Arial Nova"/>
      <family val="2"/>
    </font>
  </fonts>
  <fills count="5">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0" tint="-4.9989318521683403E-2"/>
        <bgColor indexed="64"/>
      </patternFill>
    </fill>
  </fills>
  <borders count="4">
    <border>
      <left/>
      <right/>
      <top/>
      <bottom/>
      <diagonal/>
    </border>
    <border>
      <left style="thin">
        <color theme="0"/>
      </left>
      <right style="thin">
        <color theme="0"/>
      </right>
      <top style="thin">
        <color theme="0"/>
      </top>
      <bottom style="thin">
        <color theme="0"/>
      </bottom>
      <diagonal/>
    </border>
    <border>
      <left/>
      <right style="thin">
        <color theme="0"/>
      </right>
      <top style="thin">
        <color theme="0"/>
      </top>
      <bottom style="thin">
        <color theme="0"/>
      </bottom>
      <diagonal/>
    </border>
    <border>
      <left style="hair">
        <color indexed="64"/>
      </left>
      <right style="hair">
        <color indexed="64"/>
      </right>
      <top style="hair">
        <color indexed="64"/>
      </top>
      <bottom style="hair">
        <color indexed="64"/>
      </bottom>
      <diagonal/>
    </border>
  </borders>
  <cellStyleXfs count="2">
    <xf numFmtId="0" fontId="0" fillId="0" borderId="0"/>
    <xf numFmtId="44" fontId="5" fillId="0" borderId="0" applyFont="0" applyFill="0" applyBorder="0" applyAlignment="0" applyProtection="0"/>
  </cellStyleXfs>
  <cellXfs count="62">
    <xf numFmtId="0" fontId="0" fillId="0" borderId="0" xfId="0"/>
    <xf numFmtId="0" fontId="3" fillId="4" borderId="3" xfId="0" applyFont="1" applyFill="1" applyBorder="1" applyAlignment="1">
      <alignment horizontal="center" vertical="center" wrapText="1"/>
    </xf>
    <xf numFmtId="0" fontId="4" fillId="0" borderId="0" xfId="0" applyFont="1" applyAlignment="1">
      <alignment vertical="center" wrapText="1"/>
    </xf>
    <xf numFmtId="0" fontId="3" fillId="0" borderId="3" xfId="0" applyFont="1" applyBorder="1"/>
    <xf numFmtId="0" fontId="4" fillId="0" borderId="3" xfId="0" applyFont="1" applyBorder="1" applyAlignment="1">
      <alignment horizontal="center"/>
    </xf>
    <xf numFmtId="0" fontId="4" fillId="0" borderId="0" xfId="0" applyFont="1"/>
    <xf numFmtId="0" fontId="3" fillId="0" borderId="3" xfId="0" applyFont="1" applyBorder="1" applyAlignment="1">
      <alignment wrapText="1"/>
    </xf>
    <xf numFmtId="0" fontId="4" fillId="0" borderId="0" xfId="0" applyFont="1" applyAlignment="1">
      <alignment horizontal="center"/>
    </xf>
    <xf numFmtId="0" fontId="3" fillId="0" borderId="0" xfId="0" applyFont="1" applyAlignment="1">
      <alignment horizontal="center"/>
    </xf>
    <xf numFmtId="0" fontId="3" fillId="0" borderId="0" xfId="0" applyFont="1"/>
    <xf numFmtId="0" fontId="4" fillId="0" borderId="0" xfId="1" applyNumberFormat="1" applyFont="1" applyAlignment="1">
      <alignment horizontal="center"/>
    </xf>
    <xf numFmtId="0" fontId="3" fillId="0" borderId="0" xfId="0" applyFont="1" applyAlignment="1">
      <alignment horizontal="center" vertical="center"/>
    </xf>
    <xf numFmtId="0" fontId="3" fillId="0" borderId="0" xfId="0" applyFont="1" applyAlignment="1">
      <alignment vertical="center"/>
    </xf>
    <xf numFmtId="0" fontId="4" fillId="0" borderId="0" xfId="0" applyFont="1" applyAlignment="1">
      <alignment vertical="center"/>
    </xf>
    <xf numFmtId="0" fontId="4" fillId="0" borderId="0" xfId="0" applyFont="1" applyAlignment="1">
      <alignment horizontal="center" vertical="center"/>
    </xf>
    <xf numFmtId="44" fontId="4" fillId="0" borderId="0" xfId="1" applyFont="1" applyBorder="1" applyAlignment="1">
      <alignment horizontal="center" vertical="center"/>
    </xf>
    <xf numFmtId="0" fontId="4" fillId="0" borderId="0" xfId="0" applyFont="1" applyAlignment="1">
      <alignment horizontal="center" vertical="center" wrapText="1"/>
    </xf>
    <xf numFmtId="0" fontId="4" fillId="0" borderId="1" xfId="0" applyFont="1" applyBorder="1" applyAlignment="1">
      <alignment vertical="center"/>
    </xf>
    <xf numFmtId="0" fontId="4" fillId="0" borderId="1"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center" vertical="center"/>
    </xf>
    <xf numFmtId="0" fontId="1" fillId="0" borderId="1" xfId="0" applyFont="1" applyBorder="1" applyAlignment="1">
      <alignment horizontal="center" vertical="center" wrapText="1"/>
    </xf>
    <xf numFmtId="0" fontId="2" fillId="0" borderId="1" xfId="0" applyFont="1" applyBorder="1" applyAlignment="1">
      <alignment vertical="top"/>
    </xf>
    <xf numFmtId="0" fontId="6" fillId="0" borderId="0" xfId="0" applyFont="1"/>
    <xf numFmtId="0" fontId="6" fillId="2" borderId="0" xfId="0" applyFont="1" applyFill="1"/>
    <xf numFmtId="0" fontId="8" fillId="2" borderId="0" xfId="0" applyFont="1" applyFill="1" applyAlignment="1">
      <alignment horizontal="center" vertical="center" wrapText="1"/>
    </xf>
    <xf numFmtId="0" fontId="8" fillId="2" borderId="0" xfId="0" applyFont="1" applyFill="1" applyAlignment="1">
      <alignment vertical="center"/>
    </xf>
    <xf numFmtId="0" fontId="9" fillId="2" borderId="0" xfId="0" applyFont="1" applyFill="1"/>
    <xf numFmtId="0" fontId="11" fillId="2" borderId="0" xfId="0" applyFont="1" applyFill="1" applyAlignment="1">
      <alignment vertical="top" wrapText="1"/>
    </xf>
    <xf numFmtId="0" fontId="12" fillId="3" borderId="0" xfId="0" applyFont="1" applyFill="1" applyAlignment="1">
      <alignment horizontal="center" vertical="center"/>
    </xf>
    <xf numFmtId="0" fontId="6" fillId="3" borderId="0" xfId="0" applyFont="1" applyFill="1" applyAlignment="1">
      <alignment horizontal="center" vertical="center"/>
    </xf>
    <xf numFmtId="0" fontId="6" fillId="2" borderId="0" xfId="0" applyFont="1" applyFill="1" applyAlignment="1">
      <alignment horizontal="center" vertical="center"/>
    </xf>
    <xf numFmtId="0" fontId="12" fillId="3" borderId="0" xfId="0" applyFont="1" applyFill="1" applyAlignment="1">
      <alignment vertical="center"/>
    </xf>
    <xf numFmtId="0" fontId="6" fillId="2" borderId="0" xfId="0" applyFont="1" applyFill="1" applyAlignment="1">
      <alignment vertical="center"/>
    </xf>
    <xf numFmtId="0" fontId="13" fillId="2" borderId="0" xfId="0" applyFont="1" applyFill="1" applyAlignment="1">
      <alignment vertical="center"/>
    </xf>
    <xf numFmtId="0" fontId="13" fillId="0" borderId="0" xfId="0" applyFont="1" applyAlignment="1">
      <alignment vertical="center"/>
    </xf>
    <xf numFmtId="0" fontId="6" fillId="2" borderId="0" xfId="0" applyFont="1" applyFill="1" applyAlignment="1">
      <alignment wrapText="1"/>
    </xf>
    <xf numFmtId="0" fontId="6" fillId="0" borderId="0" xfId="0" applyFont="1" applyAlignment="1">
      <alignment wrapText="1"/>
    </xf>
    <xf numFmtId="0" fontId="6" fillId="3" borderId="0" xfId="0" applyFont="1" applyFill="1"/>
    <xf numFmtId="0" fontId="8" fillId="2" borderId="0" xfId="0" applyFont="1" applyFill="1" applyAlignment="1">
      <alignment vertical="center" wrapText="1"/>
    </xf>
    <xf numFmtId="0" fontId="8" fillId="3" borderId="0" xfId="0" applyFont="1" applyFill="1" applyAlignment="1">
      <alignment vertical="center" wrapText="1"/>
    </xf>
    <xf numFmtId="0" fontId="11" fillId="3" borderId="0" xfId="0" applyFont="1" applyFill="1" applyAlignment="1">
      <alignment horizontal="left" vertical="top" wrapText="1"/>
    </xf>
    <xf numFmtId="0" fontId="9" fillId="2" borderId="1" xfId="0" applyFont="1" applyFill="1" applyBorder="1" applyAlignment="1">
      <alignment horizontal="center" vertical="center"/>
    </xf>
    <xf numFmtId="0" fontId="9" fillId="2" borderId="1" xfId="0" applyFont="1" applyFill="1" applyBorder="1" applyAlignment="1">
      <alignment horizontal="center" vertical="center" wrapText="1"/>
    </xf>
    <xf numFmtId="0" fontId="9" fillId="2" borderId="2" xfId="0" applyFont="1" applyFill="1" applyBorder="1" applyAlignment="1">
      <alignment horizontal="center" vertical="center" wrapText="1"/>
    </xf>
    <xf numFmtId="0" fontId="11" fillId="2" borderId="1" xfId="0" applyFont="1" applyFill="1" applyBorder="1" applyAlignment="1">
      <alignment horizontal="center" vertical="center"/>
    </xf>
    <xf numFmtId="0" fontId="11" fillId="2" borderId="0" xfId="0" applyFont="1" applyFill="1" applyAlignment="1">
      <alignment vertical="top"/>
    </xf>
    <xf numFmtId="0" fontId="4" fillId="0" borderId="1" xfId="0" applyFont="1" applyBorder="1" applyAlignment="1">
      <alignment horizontal="center" vertical="center" wrapText="1"/>
    </xf>
    <xf numFmtId="0" fontId="3" fillId="0" borderId="1" xfId="0" applyFont="1" applyBorder="1" applyAlignment="1">
      <alignment horizontal="center" vertical="center"/>
    </xf>
    <xf numFmtId="0" fontId="3" fillId="0" borderId="0" xfId="0" applyFont="1" applyAlignment="1">
      <alignment horizontal="center" vertical="center" wrapText="1"/>
    </xf>
    <xf numFmtId="0" fontId="3" fillId="0" borderId="0" xfId="0" applyFont="1" applyAlignment="1">
      <alignment horizontal="center" vertical="center"/>
    </xf>
    <xf numFmtId="0" fontId="8" fillId="2" borderId="0" xfId="0" applyFont="1" applyFill="1" applyAlignment="1">
      <alignment horizontal="center" vertical="center" wrapText="1"/>
    </xf>
    <xf numFmtId="0" fontId="6" fillId="3" borderId="0" xfId="0" applyFont="1" applyFill="1" applyAlignment="1">
      <alignment horizontal="center" vertical="center" wrapText="1"/>
    </xf>
    <xf numFmtId="0" fontId="10" fillId="2" borderId="0" xfId="0" applyFont="1" applyFill="1" applyAlignment="1">
      <alignment horizontal="justify" vertical="top" wrapText="1"/>
    </xf>
    <xf numFmtId="0" fontId="6" fillId="0" borderId="0" xfId="0" applyFont="1" applyAlignment="1">
      <alignment horizontal="center"/>
    </xf>
    <xf numFmtId="0" fontId="14" fillId="0" borderId="0" xfId="0" applyFont="1" applyAlignment="1">
      <alignment horizontal="center" vertical="top" wrapText="1"/>
    </xf>
    <xf numFmtId="0" fontId="7" fillId="2" borderId="0" xfId="0" applyFont="1" applyFill="1" applyAlignment="1">
      <alignment horizontal="center" vertical="center"/>
    </xf>
    <xf numFmtId="0" fontId="8" fillId="2" borderId="0" xfId="0" applyFont="1" applyFill="1" applyAlignment="1">
      <alignment horizontal="left" vertical="center"/>
    </xf>
    <xf numFmtId="0" fontId="8" fillId="2" borderId="0" xfId="0" applyFont="1" applyFill="1" applyAlignment="1">
      <alignment horizontal="left" vertical="center" wrapText="1"/>
    </xf>
    <xf numFmtId="0" fontId="11" fillId="2" borderId="0" xfId="0" applyFont="1" applyFill="1" applyAlignment="1">
      <alignment horizontal="left" vertical="top" wrapText="1"/>
    </xf>
    <xf numFmtId="0" fontId="6" fillId="3" borderId="0" xfId="0" applyFont="1" applyFill="1" applyAlignment="1">
      <alignment horizontal="left" vertical="center" wrapText="1"/>
    </xf>
    <xf numFmtId="0" fontId="13" fillId="0" borderId="0" xfId="0" applyFont="1" applyAlignment="1">
      <alignment horizontal="center" vertical="center" wrapText="1"/>
    </xf>
  </cellXfs>
  <cellStyles count="2">
    <cellStyle name="Moneda"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1.png"/><Relationship Id="rId18" Type="http://schemas.openxmlformats.org/officeDocument/2006/relationships/image" Target="../media/image15.png"/><Relationship Id="rId26" Type="http://schemas.openxmlformats.org/officeDocument/2006/relationships/image" Target="../media/image23.png"/><Relationship Id="rId3" Type="http://schemas.openxmlformats.org/officeDocument/2006/relationships/image" Target="../media/image3.png"/><Relationship Id="rId21" Type="http://schemas.openxmlformats.org/officeDocument/2006/relationships/image" Target="../media/image18.png"/><Relationship Id="rId7" Type="http://schemas.openxmlformats.org/officeDocument/2006/relationships/image" Target="../media/image6.png"/><Relationship Id="rId12" Type="http://schemas.openxmlformats.org/officeDocument/2006/relationships/image" Target="../media/image10.jpeg"/><Relationship Id="rId17" Type="http://schemas.microsoft.com/office/2007/relationships/hdphoto" Target="../media/hdphoto3.wdp"/><Relationship Id="rId25" Type="http://schemas.openxmlformats.org/officeDocument/2006/relationships/image" Target="../media/image22.png"/><Relationship Id="rId2" Type="http://schemas.openxmlformats.org/officeDocument/2006/relationships/image" Target="../media/image2.png"/><Relationship Id="rId16" Type="http://schemas.openxmlformats.org/officeDocument/2006/relationships/image" Target="../media/image14.png"/><Relationship Id="rId20" Type="http://schemas.openxmlformats.org/officeDocument/2006/relationships/image" Target="../media/image17.png"/><Relationship Id="rId1" Type="http://schemas.openxmlformats.org/officeDocument/2006/relationships/image" Target="../media/image1.png"/><Relationship Id="rId6" Type="http://schemas.microsoft.com/office/2007/relationships/hdphoto" Target="../media/hdphoto1.wdp"/><Relationship Id="rId11" Type="http://schemas.openxmlformats.org/officeDocument/2006/relationships/image" Target="../media/image9.jpeg"/><Relationship Id="rId24" Type="http://schemas.openxmlformats.org/officeDocument/2006/relationships/image" Target="../media/image21.png"/><Relationship Id="rId5" Type="http://schemas.openxmlformats.org/officeDocument/2006/relationships/image" Target="../media/image5.png"/><Relationship Id="rId15" Type="http://schemas.openxmlformats.org/officeDocument/2006/relationships/image" Target="../media/image13.png"/><Relationship Id="rId23" Type="http://schemas.openxmlformats.org/officeDocument/2006/relationships/image" Target="../media/image20.png"/><Relationship Id="rId10" Type="http://schemas.openxmlformats.org/officeDocument/2006/relationships/image" Target="../media/image8.jpeg"/><Relationship Id="rId19" Type="http://schemas.openxmlformats.org/officeDocument/2006/relationships/image" Target="../media/image16.jpeg"/><Relationship Id="rId4" Type="http://schemas.openxmlformats.org/officeDocument/2006/relationships/image" Target="../media/image4.png"/><Relationship Id="rId9" Type="http://schemas.microsoft.com/office/2007/relationships/hdphoto" Target="../media/hdphoto2.wdp"/><Relationship Id="rId14" Type="http://schemas.openxmlformats.org/officeDocument/2006/relationships/image" Target="../media/image12.png"/><Relationship Id="rId22" Type="http://schemas.openxmlformats.org/officeDocument/2006/relationships/image" Target="../media/image19.jpeg"/></Relationships>
</file>

<file path=xl/drawings/_rels/drawing2.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6" Type="http://schemas.openxmlformats.org/officeDocument/2006/relationships/image" Target="../media/image29.png"/><Relationship Id="rId5" Type="http://schemas.openxmlformats.org/officeDocument/2006/relationships/image" Target="../media/image28.png"/><Relationship Id="rId4"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image" Target="../media/image37.png"/><Relationship Id="rId13" Type="http://schemas.openxmlformats.org/officeDocument/2006/relationships/image" Target="../media/image42.emf"/><Relationship Id="rId3" Type="http://schemas.openxmlformats.org/officeDocument/2006/relationships/image" Target="../media/image32.png"/><Relationship Id="rId7" Type="http://schemas.openxmlformats.org/officeDocument/2006/relationships/image" Target="../media/image36.jpeg"/><Relationship Id="rId12" Type="http://schemas.openxmlformats.org/officeDocument/2006/relationships/image" Target="../media/image41.emf"/><Relationship Id="rId2" Type="http://schemas.openxmlformats.org/officeDocument/2006/relationships/image" Target="../media/image31.png"/><Relationship Id="rId1" Type="http://schemas.openxmlformats.org/officeDocument/2006/relationships/image" Target="../media/image30.jpeg"/><Relationship Id="rId6" Type="http://schemas.openxmlformats.org/officeDocument/2006/relationships/image" Target="../media/image35.svg"/><Relationship Id="rId11" Type="http://schemas.openxmlformats.org/officeDocument/2006/relationships/image" Target="../media/image40.svg"/><Relationship Id="rId5" Type="http://schemas.openxmlformats.org/officeDocument/2006/relationships/image" Target="../media/image34.png"/><Relationship Id="rId10" Type="http://schemas.openxmlformats.org/officeDocument/2006/relationships/image" Target="../media/image39.png"/><Relationship Id="rId4" Type="http://schemas.openxmlformats.org/officeDocument/2006/relationships/image" Target="../media/image33.svg"/><Relationship Id="rId9" Type="http://schemas.openxmlformats.org/officeDocument/2006/relationships/image" Target="../media/image38.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44.emf"/><Relationship Id="rId1" Type="http://schemas.openxmlformats.org/officeDocument/2006/relationships/image" Target="../media/image43.emf"/></Relationships>
</file>

<file path=xl/drawings/drawing1.xml><?xml version="1.0" encoding="utf-8"?>
<xdr:wsDr xmlns:xdr="http://schemas.openxmlformats.org/drawingml/2006/spreadsheetDrawing" xmlns:a="http://schemas.openxmlformats.org/drawingml/2006/main">
  <xdr:twoCellAnchor editAs="oneCell">
    <xdr:from>
      <xdr:col>2</xdr:col>
      <xdr:colOff>118406</xdr:colOff>
      <xdr:row>3</xdr:row>
      <xdr:rowOff>392206</xdr:rowOff>
    </xdr:from>
    <xdr:to>
      <xdr:col>3</xdr:col>
      <xdr:colOff>6309</xdr:colOff>
      <xdr:row>3</xdr:row>
      <xdr:rowOff>2901726</xdr:rowOff>
    </xdr:to>
    <xdr:pic>
      <xdr:nvPicPr>
        <xdr:cNvPr id="3" name="Imagen 2">
          <a:extLst>
            <a:ext uri="{FF2B5EF4-FFF2-40B4-BE49-F238E27FC236}">
              <a16:creationId xmlns:a16="http://schemas.microsoft.com/office/drawing/2014/main" id="{9343A8DE-D299-6A7D-C796-4E518ADFA7F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333094" y="3940269"/>
          <a:ext cx="3779500" cy="2519680"/>
        </a:xfrm>
        <a:prstGeom prst="rect">
          <a:avLst/>
        </a:prstGeom>
        <a:noFill/>
        <a:ln>
          <a:noFill/>
        </a:ln>
      </xdr:spPr>
    </xdr:pic>
    <xdr:clientData/>
  </xdr:twoCellAnchor>
  <xdr:twoCellAnchor editAs="oneCell">
    <xdr:from>
      <xdr:col>2</xdr:col>
      <xdr:colOff>112056</xdr:colOff>
      <xdr:row>4</xdr:row>
      <xdr:rowOff>340917</xdr:rowOff>
    </xdr:from>
    <xdr:to>
      <xdr:col>3</xdr:col>
      <xdr:colOff>3769</xdr:colOff>
      <xdr:row>4</xdr:row>
      <xdr:rowOff>2860597</xdr:rowOff>
    </xdr:to>
    <xdr:pic>
      <xdr:nvPicPr>
        <xdr:cNvPr id="10" name="Imagen 9" descr="Diagrama, Dibujo de ingeniería&#10;&#10;El contenido generado por IA puede ser incorrecto.">
          <a:extLst>
            <a:ext uri="{FF2B5EF4-FFF2-40B4-BE49-F238E27FC236}">
              <a16:creationId xmlns:a16="http://schemas.microsoft.com/office/drawing/2014/main" id="{E1FFE251-917D-EC84-46D5-626768799B5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26744" y="7056042"/>
          <a:ext cx="3773150" cy="2519680"/>
        </a:xfrm>
        <a:prstGeom prst="rect">
          <a:avLst/>
        </a:prstGeom>
        <a:noFill/>
        <a:ln>
          <a:noFill/>
        </a:ln>
      </xdr:spPr>
    </xdr:pic>
    <xdr:clientData/>
  </xdr:twoCellAnchor>
  <xdr:twoCellAnchor editAs="oneCell">
    <xdr:from>
      <xdr:col>1</xdr:col>
      <xdr:colOff>2479971</xdr:colOff>
      <xdr:row>5</xdr:row>
      <xdr:rowOff>362898</xdr:rowOff>
    </xdr:from>
    <xdr:to>
      <xdr:col>3</xdr:col>
      <xdr:colOff>225384</xdr:colOff>
      <xdr:row>5</xdr:row>
      <xdr:rowOff>2892738</xdr:rowOff>
    </xdr:to>
    <xdr:pic>
      <xdr:nvPicPr>
        <xdr:cNvPr id="11" name="Imagen 10">
          <a:extLst>
            <a:ext uri="{FF2B5EF4-FFF2-40B4-BE49-F238E27FC236}">
              <a16:creationId xmlns:a16="http://schemas.microsoft.com/office/drawing/2014/main" id="{EFF7587E-CFE2-81BE-28D2-45E16AD1B249}"/>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9933"/>
        <a:stretch/>
      </xdr:blipFill>
      <xdr:spPr bwMode="auto">
        <a:xfrm>
          <a:off x="3122909" y="10245086"/>
          <a:ext cx="4187170" cy="252603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2480655</xdr:colOff>
      <xdr:row>6</xdr:row>
      <xdr:rowOff>399530</xdr:rowOff>
    </xdr:from>
    <xdr:to>
      <xdr:col>3</xdr:col>
      <xdr:colOff>225970</xdr:colOff>
      <xdr:row>6</xdr:row>
      <xdr:rowOff>2930960</xdr:rowOff>
    </xdr:to>
    <xdr:pic>
      <xdr:nvPicPr>
        <xdr:cNvPr id="12" name="Imagen 11">
          <a:extLst>
            <a:ext uri="{FF2B5EF4-FFF2-40B4-BE49-F238E27FC236}">
              <a16:creationId xmlns:a16="http://schemas.microsoft.com/office/drawing/2014/main" id="{D2A0D1BA-9300-DA60-BBF4-BF5D8080EB28}"/>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71" t="-9071" r="-1102" b="-10000"/>
        <a:stretch/>
      </xdr:blipFill>
      <xdr:spPr bwMode="auto">
        <a:xfrm>
          <a:off x="3123593" y="13448780"/>
          <a:ext cx="4198502" cy="2526350"/>
        </a:xfrm>
        <a:prstGeom prst="rect">
          <a:avLst/>
        </a:prstGeom>
        <a:noFill/>
        <a:ln>
          <a:noFill/>
        </a:ln>
      </xdr:spPr>
    </xdr:pic>
    <xdr:clientData/>
  </xdr:twoCellAnchor>
  <xdr:twoCellAnchor editAs="oneCell">
    <xdr:from>
      <xdr:col>2</xdr:col>
      <xdr:colOff>119041</xdr:colOff>
      <xdr:row>7</xdr:row>
      <xdr:rowOff>399532</xdr:rowOff>
    </xdr:from>
    <xdr:to>
      <xdr:col>3</xdr:col>
      <xdr:colOff>3769</xdr:colOff>
      <xdr:row>7</xdr:row>
      <xdr:rowOff>2930642</xdr:rowOff>
    </xdr:to>
    <xdr:pic>
      <xdr:nvPicPr>
        <xdr:cNvPr id="13" name="Imagen 12" descr="Un dibujo de una caja&#10;&#10;El contenido generado por IA puede ser incorrecto.">
          <a:extLst>
            <a:ext uri="{FF2B5EF4-FFF2-40B4-BE49-F238E27FC236}">
              <a16:creationId xmlns:a16="http://schemas.microsoft.com/office/drawing/2014/main" id="{B32F7BC8-DAD3-BDED-AA9B-85D16509C154}"/>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33729" y="16615845"/>
          <a:ext cx="3775055" cy="2526030"/>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2854861</xdr:rowOff>
    </xdr:to>
    <xdr:pic>
      <xdr:nvPicPr>
        <xdr:cNvPr id="14" name="Imagen 13" descr="Diagrama, Dibujo de ingeniería&#10;&#10;El contenido generado por IA puede ser incorrecto.">
          <a:extLst>
            <a:ext uri="{FF2B5EF4-FFF2-40B4-BE49-F238E27FC236}">
              <a16:creationId xmlns:a16="http://schemas.microsoft.com/office/drawing/2014/main" id="{999F27C0-6018-B294-C88D-3730E6C2081E}"/>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35452" y="19713791"/>
          <a:ext cx="3977960"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3462</xdr:colOff>
      <xdr:row>9</xdr:row>
      <xdr:rowOff>2854108</xdr:rowOff>
    </xdr:to>
    <xdr:pic>
      <xdr:nvPicPr>
        <xdr:cNvPr id="15" name="Imagen 14" descr="Imagen que contiene Dibujo de ingeniería&#10;&#10;El contenido generado por IA puede ser incorrecto.">
          <a:extLst>
            <a:ext uri="{FF2B5EF4-FFF2-40B4-BE49-F238E27FC236}">
              <a16:creationId xmlns:a16="http://schemas.microsoft.com/office/drawing/2014/main" id="{357A700A-895B-0617-8C50-CCA678909DB1}"/>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27052" y="22874706"/>
          <a:ext cx="3772535" cy="2526030"/>
        </a:xfrm>
        <a:prstGeom prst="rect">
          <a:avLst/>
        </a:prstGeom>
        <a:noFill/>
        <a:ln>
          <a:noFill/>
        </a:ln>
      </xdr:spPr>
    </xdr:pic>
    <xdr:clientData/>
  </xdr:twoCellAnchor>
  <xdr:twoCellAnchor editAs="oneCell">
    <xdr:from>
      <xdr:col>2</xdr:col>
      <xdr:colOff>664814</xdr:colOff>
      <xdr:row>10</xdr:row>
      <xdr:rowOff>372969</xdr:rowOff>
    </xdr:from>
    <xdr:to>
      <xdr:col>2</xdr:col>
      <xdr:colOff>3350229</xdr:colOff>
      <xdr:row>10</xdr:row>
      <xdr:rowOff>2892014</xdr:rowOff>
    </xdr:to>
    <xdr:pic>
      <xdr:nvPicPr>
        <xdr:cNvPr id="16" name="Imagen 15" descr="Dibujo de ingeniería&#10;&#10;El contenido generado por IA puede ser incorrecto.">
          <a:extLst>
            <a:ext uri="{FF2B5EF4-FFF2-40B4-BE49-F238E27FC236}">
              <a16:creationId xmlns:a16="http://schemas.microsoft.com/office/drawing/2014/main" id="{1C57EEB2-60EE-41FF-B691-0E276D9969F7}"/>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5872"/>
        <a:stretch/>
      </xdr:blipFill>
      <xdr:spPr bwMode="auto">
        <a:xfrm>
          <a:off x="3879502" y="26090469"/>
          <a:ext cx="2680335" cy="25101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745141</xdr:colOff>
      <xdr:row>11</xdr:row>
      <xdr:rowOff>273682</xdr:rowOff>
    </xdr:from>
    <xdr:to>
      <xdr:col>2</xdr:col>
      <xdr:colOff>3274346</xdr:colOff>
      <xdr:row>11</xdr:row>
      <xdr:rowOff>2784472</xdr:rowOff>
    </xdr:to>
    <xdr:pic>
      <xdr:nvPicPr>
        <xdr:cNvPr id="17" name="Imagen 16" descr="Dibujo de ingeniería&#10;&#10;El contenido generado por IA puede ser incorrecto.">
          <a:extLst>
            <a:ext uri="{FF2B5EF4-FFF2-40B4-BE49-F238E27FC236}">
              <a16:creationId xmlns:a16="http://schemas.microsoft.com/office/drawing/2014/main" id="{5586696F-BD74-1943-86A2-64677B7623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959829" y="29158245"/>
          <a:ext cx="2529205" cy="2519680"/>
        </a:xfrm>
        <a:prstGeom prst="rect">
          <a:avLst/>
        </a:prstGeom>
        <a:noFill/>
        <a:ln>
          <a:noFill/>
        </a:ln>
      </xdr:spPr>
    </xdr:pic>
    <xdr:clientData/>
  </xdr:twoCellAnchor>
  <xdr:twoCellAnchor editAs="oneCell">
    <xdr:from>
      <xdr:col>2</xdr:col>
      <xdr:colOff>119041</xdr:colOff>
      <xdr:row>12</xdr:row>
      <xdr:rowOff>421514</xdr:rowOff>
    </xdr:from>
    <xdr:to>
      <xdr:col>3</xdr:col>
      <xdr:colOff>3769</xdr:colOff>
      <xdr:row>12</xdr:row>
      <xdr:rowOff>2937384</xdr:rowOff>
    </xdr:to>
    <xdr:pic>
      <xdr:nvPicPr>
        <xdr:cNvPr id="18" name="Imagen 17" descr="Imagen que contiene edificio, tabla&#10;&#10;El contenido generado por IA puede ser incorrecto.">
          <a:extLst>
            <a:ext uri="{FF2B5EF4-FFF2-40B4-BE49-F238E27FC236}">
              <a16:creationId xmlns:a16="http://schemas.microsoft.com/office/drawing/2014/main" id="{F6BDF05A-B6A0-AAAE-4AD7-52005209B53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33729" y="32473139"/>
          <a:ext cx="3775055" cy="2519680"/>
        </a:xfrm>
        <a:prstGeom prst="rect">
          <a:avLst/>
        </a:prstGeom>
        <a:noFill/>
        <a:ln>
          <a:noFill/>
        </a:ln>
      </xdr:spPr>
    </xdr:pic>
    <xdr:clientData/>
  </xdr:twoCellAnchor>
  <xdr:twoCellAnchor editAs="oneCell">
    <xdr:from>
      <xdr:col>2</xdr:col>
      <xdr:colOff>119041</xdr:colOff>
      <xdr:row>13</xdr:row>
      <xdr:rowOff>374377</xdr:rowOff>
    </xdr:from>
    <xdr:to>
      <xdr:col>3</xdr:col>
      <xdr:colOff>3769</xdr:colOff>
      <xdr:row>13</xdr:row>
      <xdr:rowOff>2897232</xdr:rowOff>
    </xdr:to>
    <xdr:pic>
      <xdr:nvPicPr>
        <xdr:cNvPr id="19" name="Imagen 18">
          <a:extLst>
            <a:ext uri="{FF2B5EF4-FFF2-40B4-BE49-F238E27FC236}">
              <a16:creationId xmlns:a16="http://schemas.microsoft.com/office/drawing/2014/main" id="{077AC643-9745-7133-CDC7-57F05C589EB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333729" y="35593065"/>
          <a:ext cx="3775055" cy="2522855"/>
        </a:xfrm>
        <a:prstGeom prst="rect">
          <a:avLst/>
        </a:prstGeom>
        <a:noFill/>
        <a:ln>
          <a:noFill/>
        </a:ln>
      </xdr:spPr>
    </xdr:pic>
    <xdr:clientData/>
  </xdr:twoCellAnchor>
  <xdr:twoCellAnchor editAs="oneCell">
    <xdr:from>
      <xdr:col>2</xdr:col>
      <xdr:colOff>602584</xdr:colOff>
      <xdr:row>14</xdr:row>
      <xdr:rowOff>389032</xdr:rowOff>
    </xdr:from>
    <xdr:to>
      <xdr:col>2</xdr:col>
      <xdr:colOff>3394679</xdr:colOff>
      <xdr:row>14</xdr:row>
      <xdr:rowOff>2901727</xdr:rowOff>
    </xdr:to>
    <xdr:pic>
      <xdr:nvPicPr>
        <xdr:cNvPr id="20" name="Imagen 19" descr="Diagrama&#10;&#10;El contenido generado por IA puede ser incorrecto.">
          <a:extLst>
            <a:ext uri="{FF2B5EF4-FFF2-40B4-BE49-F238E27FC236}">
              <a16:creationId xmlns:a16="http://schemas.microsoft.com/office/drawing/2014/main" id="{40FB295E-E030-7C38-4EE1-E3244D21D034}"/>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b="9652"/>
        <a:stretch/>
      </xdr:blipFill>
      <xdr:spPr bwMode="auto">
        <a:xfrm>
          <a:off x="3817272" y="38774782"/>
          <a:ext cx="27920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478807</xdr:colOff>
      <xdr:row>15</xdr:row>
      <xdr:rowOff>389032</xdr:rowOff>
    </xdr:from>
    <xdr:to>
      <xdr:col>2</xdr:col>
      <xdr:colOff>3540680</xdr:colOff>
      <xdr:row>15</xdr:row>
      <xdr:rowOff>2901727</xdr:rowOff>
    </xdr:to>
    <xdr:pic>
      <xdr:nvPicPr>
        <xdr:cNvPr id="21" name="Imagen 20">
          <a:extLst>
            <a:ext uri="{FF2B5EF4-FFF2-40B4-BE49-F238E27FC236}">
              <a16:creationId xmlns:a16="http://schemas.microsoft.com/office/drawing/2014/main" id="{16604EAF-BB65-0468-66F1-06684DBDCC61}"/>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47564" r="5111"/>
        <a:stretch/>
      </xdr:blipFill>
      <xdr:spPr bwMode="auto">
        <a:xfrm>
          <a:off x="3693495" y="41941845"/>
          <a:ext cx="3061873"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497539</xdr:colOff>
      <xdr:row>17</xdr:row>
      <xdr:rowOff>326263</xdr:rowOff>
    </xdr:from>
    <xdr:to>
      <xdr:col>2</xdr:col>
      <xdr:colOff>3507979</xdr:colOff>
      <xdr:row>17</xdr:row>
      <xdr:rowOff>2853883</xdr:rowOff>
    </xdr:to>
    <xdr:pic>
      <xdr:nvPicPr>
        <xdr:cNvPr id="23" name="Imagen 22" descr="Un dibujo de una caja&#10;&#10;El contenido generado por IA puede ser incorrecto.">
          <a:extLst>
            <a:ext uri="{FF2B5EF4-FFF2-40B4-BE49-F238E27FC236}">
              <a16:creationId xmlns:a16="http://schemas.microsoft.com/office/drawing/2014/main" id="{460C6E69-A52F-7CEA-F0DE-1D905C97A67F}"/>
            </a:ext>
          </a:extLst>
        </xdr:cNvPr>
        <xdr:cNvPicPr>
          <a:picLocks noChangeAspect="1"/>
        </xdr:cNvPicPr>
      </xdr:nvPicPr>
      <xdr:blipFill rotWithShape="1">
        <a:blip xmlns:r="http://schemas.openxmlformats.org/officeDocument/2006/relationships" r:embed="rId16" cstate="print">
          <a:extLst>
            <a:ext uri="{BEBA8EAE-BF5A-486C-A8C5-ECC9F3942E4B}">
              <a14:imgProps xmlns:a14="http://schemas.microsoft.com/office/drawing/2010/main">
                <a14:imgLayer r:embed="rId17">
                  <a14:imgEffect>
                    <a14:colorTemperature colorTemp="5900"/>
                  </a14:imgEffect>
                  <a14:imgEffect>
                    <a14:saturation sat="66000"/>
                  </a14:imgEffect>
                  <a14:imgEffect>
                    <a14:brightnessContrast contrast="40000"/>
                  </a14:imgEffect>
                </a14:imgLayer>
              </a14:imgProps>
            </a:ext>
            <a:ext uri="{28A0092B-C50C-407E-A947-70E740481C1C}">
              <a14:useLocalDpi xmlns:a14="http://schemas.microsoft.com/office/drawing/2010/main" val="0"/>
            </a:ext>
          </a:extLst>
        </a:blip>
        <a:srcRect l="3900" t="11152" r="5535" b="12665"/>
        <a:stretch/>
      </xdr:blipFill>
      <xdr:spPr bwMode="auto">
        <a:xfrm>
          <a:off x="3712227" y="48213201"/>
          <a:ext cx="3011710" cy="252000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119041</xdr:colOff>
      <xdr:row>18</xdr:row>
      <xdr:rowOff>421514</xdr:rowOff>
    </xdr:from>
    <xdr:to>
      <xdr:col>3</xdr:col>
      <xdr:colOff>3769</xdr:colOff>
      <xdr:row>18</xdr:row>
      <xdr:rowOff>2937384</xdr:rowOff>
    </xdr:to>
    <xdr:pic>
      <xdr:nvPicPr>
        <xdr:cNvPr id="24" name="Imagen 23" descr="Caja de un videojuego&#10;&#10;El contenido generado por IA puede ser incorrecto.">
          <a:extLst>
            <a:ext uri="{FF2B5EF4-FFF2-40B4-BE49-F238E27FC236}">
              <a16:creationId xmlns:a16="http://schemas.microsoft.com/office/drawing/2014/main" id="{C1E81135-8625-5EC5-0B36-471426A66DC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33729" y="51475514"/>
          <a:ext cx="3775055" cy="2519680"/>
        </a:xfrm>
        <a:prstGeom prst="rect">
          <a:avLst/>
        </a:prstGeom>
        <a:noFill/>
        <a:ln>
          <a:noFill/>
        </a:ln>
      </xdr:spPr>
    </xdr:pic>
    <xdr:clientData/>
  </xdr:twoCellAnchor>
  <xdr:twoCellAnchor editAs="oneCell">
    <xdr:from>
      <xdr:col>2</xdr:col>
      <xdr:colOff>119041</xdr:colOff>
      <xdr:row>19</xdr:row>
      <xdr:rowOff>314785</xdr:rowOff>
    </xdr:from>
    <xdr:to>
      <xdr:col>3</xdr:col>
      <xdr:colOff>3769</xdr:colOff>
      <xdr:row>19</xdr:row>
      <xdr:rowOff>2822400</xdr:rowOff>
    </xdr:to>
    <xdr:pic>
      <xdr:nvPicPr>
        <xdr:cNvPr id="25" name="Imagen 24" descr="Dibujo de ingeniería&#10;&#10;El contenido generado por IA puede ser incorrecto.">
          <a:extLst>
            <a:ext uri="{FF2B5EF4-FFF2-40B4-BE49-F238E27FC236}">
              <a16:creationId xmlns:a16="http://schemas.microsoft.com/office/drawing/2014/main" id="{48C1AA27-9ACD-C8A2-63B2-832792ED138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33729" y="54535848"/>
          <a:ext cx="3775055" cy="2516505"/>
        </a:xfrm>
        <a:prstGeom prst="rect">
          <a:avLst/>
        </a:prstGeom>
        <a:noFill/>
        <a:ln>
          <a:noFill/>
        </a:ln>
      </xdr:spPr>
    </xdr:pic>
    <xdr:clientData/>
  </xdr:twoCellAnchor>
  <xdr:twoCellAnchor editAs="oneCell">
    <xdr:from>
      <xdr:col>2</xdr:col>
      <xdr:colOff>1044861</xdr:colOff>
      <xdr:row>20</xdr:row>
      <xdr:rowOff>352397</xdr:rowOff>
    </xdr:from>
    <xdr:to>
      <xdr:col>2</xdr:col>
      <xdr:colOff>2974626</xdr:colOff>
      <xdr:row>20</xdr:row>
      <xdr:rowOff>2863822</xdr:rowOff>
    </xdr:to>
    <xdr:pic>
      <xdr:nvPicPr>
        <xdr:cNvPr id="26" name="Imagen 25">
          <a:extLst>
            <a:ext uri="{FF2B5EF4-FFF2-40B4-BE49-F238E27FC236}">
              <a16:creationId xmlns:a16="http://schemas.microsoft.com/office/drawing/2014/main" id="{B8D3341B-9111-3195-2D23-E193992EAE5D}"/>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4537" b="8140"/>
        <a:stretch/>
      </xdr:blipFill>
      <xdr:spPr bwMode="auto">
        <a:xfrm>
          <a:off x="4259549" y="57740522"/>
          <a:ext cx="192976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40812</xdr:colOff>
      <xdr:row>21</xdr:row>
      <xdr:rowOff>388055</xdr:rowOff>
    </xdr:from>
    <xdr:to>
      <xdr:col>3</xdr:col>
      <xdr:colOff>108668</xdr:colOff>
      <xdr:row>21</xdr:row>
      <xdr:rowOff>2898530</xdr:rowOff>
    </xdr:to>
    <xdr:pic>
      <xdr:nvPicPr>
        <xdr:cNvPr id="27" name="Imagen 26" descr="Diagrama, Forma&#10;&#10;El contenido generado por IA puede ser incorrecto.">
          <a:extLst>
            <a:ext uri="{FF2B5EF4-FFF2-40B4-BE49-F238E27FC236}">
              <a16:creationId xmlns:a16="http://schemas.microsoft.com/office/drawing/2014/main" id="{D98EC332-4641-51EA-D2F7-38BF76460C5C}"/>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55500" y="60943243"/>
          <a:ext cx="3937863" cy="2516825"/>
        </a:xfrm>
        <a:prstGeom prst="rect">
          <a:avLst/>
        </a:prstGeom>
        <a:noFill/>
        <a:ln>
          <a:noFill/>
        </a:ln>
      </xdr:spPr>
    </xdr:pic>
    <xdr:clientData/>
  </xdr:twoCellAnchor>
  <xdr:twoCellAnchor editAs="oneCell">
    <xdr:from>
      <xdr:col>2</xdr:col>
      <xdr:colOff>1021684</xdr:colOff>
      <xdr:row>22</xdr:row>
      <xdr:rowOff>374377</xdr:rowOff>
    </xdr:from>
    <xdr:to>
      <xdr:col>2</xdr:col>
      <xdr:colOff>2978119</xdr:colOff>
      <xdr:row>22</xdr:row>
      <xdr:rowOff>2897232</xdr:rowOff>
    </xdr:to>
    <xdr:pic>
      <xdr:nvPicPr>
        <xdr:cNvPr id="28" name="Imagen 27" descr="Dibujo de ingeniería&#10;&#10;El contenido generado por IA puede ser incorrecto.">
          <a:extLst>
            <a:ext uri="{FF2B5EF4-FFF2-40B4-BE49-F238E27FC236}">
              <a16:creationId xmlns:a16="http://schemas.microsoft.com/office/drawing/2014/main" id="{8B06E6CB-10C2-631F-7684-3FB95EE449A8}"/>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4087" b="11182"/>
        <a:stretch/>
      </xdr:blipFill>
      <xdr:spPr bwMode="auto">
        <a:xfrm>
          <a:off x="4236372" y="64096627"/>
          <a:ext cx="1966595"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2512356</xdr:colOff>
      <xdr:row>16</xdr:row>
      <xdr:rowOff>389031</xdr:rowOff>
    </xdr:from>
    <xdr:to>
      <xdr:col>3</xdr:col>
      <xdr:colOff>158709</xdr:colOff>
      <xdr:row>16</xdr:row>
      <xdr:rowOff>2901726</xdr:rowOff>
    </xdr:to>
    <xdr:pic>
      <xdr:nvPicPr>
        <xdr:cNvPr id="29" name="Imagen 28">
          <a:extLst>
            <a:ext uri="{FF2B5EF4-FFF2-40B4-BE49-F238E27FC236}">
              <a16:creationId xmlns:a16="http://schemas.microsoft.com/office/drawing/2014/main" id="{A223E79D-37C0-B117-533A-7FD505445B05}"/>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7890"/>
        <a:stretch/>
      </xdr:blipFill>
      <xdr:spPr bwMode="auto">
        <a:xfrm>
          <a:off x="3155294" y="45108906"/>
          <a:ext cx="4109700" cy="2522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116819</xdr:colOff>
      <xdr:row>2</xdr:row>
      <xdr:rowOff>302559</xdr:rowOff>
    </xdr:from>
    <xdr:to>
      <xdr:col>3</xdr:col>
      <xdr:colOff>2817</xdr:colOff>
      <xdr:row>2</xdr:row>
      <xdr:rowOff>2822239</xdr:rowOff>
    </xdr:to>
    <xdr:pic>
      <xdr:nvPicPr>
        <xdr:cNvPr id="30" name="Imagen 29" descr="Diagrama, Dibujo de ingeniería&#10;&#10;El contenido generado por IA puede ser incorrecto.">
          <a:extLst>
            <a:ext uri="{FF2B5EF4-FFF2-40B4-BE49-F238E27FC236}">
              <a16:creationId xmlns:a16="http://schemas.microsoft.com/office/drawing/2014/main" id="{DC21F99B-6EA2-3049-2315-4F7F6216DAC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31507" y="683559"/>
          <a:ext cx="3776325" cy="2519680"/>
        </a:xfrm>
        <a:prstGeom prst="rect">
          <a:avLst/>
        </a:prstGeom>
        <a:noFill/>
        <a:ln>
          <a:noFill/>
        </a:ln>
      </xdr:spPr>
    </xdr:pic>
    <xdr:clientData/>
  </xdr:twoCellAnchor>
  <xdr:twoCellAnchor editAs="oneCell">
    <xdr:from>
      <xdr:col>2</xdr:col>
      <xdr:colOff>118406</xdr:colOff>
      <xdr:row>3</xdr:row>
      <xdr:rowOff>392206</xdr:rowOff>
    </xdr:from>
    <xdr:to>
      <xdr:col>3</xdr:col>
      <xdr:colOff>4404</xdr:colOff>
      <xdr:row>3</xdr:row>
      <xdr:rowOff>2926491</xdr:rowOff>
    </xdr:to>
    <xdr:pic>
      <xdr:nvPicPr>
        <xdr:cNvPr id="2" name="Imagen 2">
          <a:extLst>
            <a:ext uri="{FF2B5EF4-FFF2-40B4-BE49-F238E27FC236}">
              <a16:creationId xmlns:a16="http://schemas.microsoft.com/office/drawing/2014/main" id="{ABAE6BE1-EF10-47EA-962A-4F594679F0C9}"/>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3321981" y="3932331"/>
          <a:ext cx="3781088" cy="2522855"/>
        </a:xfrm>
        <a:prstGeom prst="rect">
          <a:avLst/>
        </a:prstGeom>
        <a:noFill/>
        <a:ln>
          <a:noFill/>
        </a:ln>
      </xdr:spPr>
    </xdr:pic>
    <xdr:clientData/>
  </xdr:twoCellAnchor>
  <xdr:twoCellAnchor editAs="oneCell">
    <xdr:from>
      <xdr:col>2</xdr:col>
      <xdr:colOff>112056</xdr:colOff>
      <xdr:row>4</xdr:row>
      <xdr:rowOff>340917</xdr:rowOff>
    </xdr:from>
    <xdr:to>
      <xdr:col>3</xdr:col>
      <xdr:colOff>3134</xdr:colOff>
      <xdr:row>4</xdr:row>
      <xdr:rowOff>2860597</xdr:rowOff>
    </xdr:to>
    <xdr:pic>
      <xdr:nvPicPr>
        <xdr:cNvPr id="4" name="Imagen 9" descr="Diagrama, Dibujo de ingeniería&#10;&#10;El contenido generado por IA puede ser incorrecto.">
          <a:extLst>
            <a:ext uri="{FF2B5EF4-FFF2-40B4-BE49-F238E27FC236}">
              <a16:creationId xmlns:a16="http://schemas.microsoft.com/office/drawing/2014/main" id="{C61F4577-8C27-48CD-90AB-F03DE5480C0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312456" y="7056042"/>
          <a:ext cx="3781088" cy="2519680"/>
        </a:xfrm>
        <a:prstGeom prst="rect">
          <a:avLst/>
        </a:prstGeom>
        <a:noFill/>
        <a:ln>
          <a:noFill/>
        </a:ln>
      </xdr:spPr>
    </xdr:pic>
    <xdr:clientData/>
  </xdr:twoCellAnchor>
  <xdr:twoCellAnchor editAs="oneCell">
    <xdr:from>
      <xdr:col>2</xdr:col>
      <xdr:colOff>119041</xdr:colOff>
      <xdr:row>7</xdr:row>
      <xdr:rowOff>399532</xdr:rowOff>
    </xdr:from>
    <xdr:to>
      <xdr:col>3</xdr:col>
      <xdr:colOff>3769</xdr:colOff>
      <xdr:row>7</xdr:row>
      <xdr:rowOff>2930007</xdr:rowOff>
    </xdr:to>
    <xdr:pic>
      <xdr:nvPicPr>
        <xdr:cNvPr id="5" name="Imagen 12" descr="Un dibujo de una caja&#10;&#10;El contenido generado por IA puede ser incorrecto.">
          <a:extLst>
            <a:ext uri="{FF2B5EF4-FFF2-40B4-BE49-F238E27FC236}">
              <a16:creationId xmlns:a16="http://schemas.microsoft.com/office/drawing/2014/main" id="{95CAA3AA-3FE2-42B3-A8BA-B60607E092A1}"/>
            </a:ext>
          </a:extLst>
        </xdr:cNvPr>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3322616" y="16630132"/>
          <a:ext cx="3773468" cy="2522855"/>
        </a:xfrm>
        <a:prstGeom prst="rect">
          <a:avLst/>
        </a:prstGeom>
        <a:noFill/>
        <a:ln>
          <a:noFill/>
        </a:ln>
      </xdr:spPr>
    </xdr:pic>
    <xdr:clientData/>
  </xdr:twoCellAnchor>
  <xdr:twoCellAnchor editAs="oneCell">
    <xdr:from>
      <xdr:col>2</xdr:col>
      <xdr:colOff>20764</xdr:colOff>
      <xdr:row>8</xdr:row>
      <xdr:rowOff>330416</xdr:rowOff>
    </xdr:from>
    <xdr:to>
      <xdr:col>3</xdr:col>
      <xdr:colOff>117287</xdr:colOff>
      <xdr:row>8</xdr:row>
      <xdr:rowOff>2854861</xdr:rowOff>
    </xdr:to>
    <xdr:pic>
      <xdr:nvPicPr>
        <xdr:cNvPr id="6" name="Imagen 13" descr="Diagrama, Dibujo de ingeniería&#10;&#10;El contenido generado por IA puede ser incorrecto.">
          <a:extLst>
            <a:ext uri="{FF2B5EF4-FFF2-40B4-BE49-F238E27FC236}">
              <a16:creationId xmlns:a16="http://schemas.microsoft.com/office/drawing/2014/main" id="{097B895B-642C-4B7C-8BA6-15ED2ED36B38}"/>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t="-365" b="5711"/>
        <a:stretch/>
      </xdr:blipFill>
      <xdr:spPr bwMode="auto">
        <a:xfrm>
          <a:off x="3221164" y="19736016"/>
          <a:ext cx="3982723" cy="251682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2</xdr:col>
      <xdr:colOff>112364</xdr:colOff>
      <xdr:row>9</xdr:row>
      <xdr:rowOff>324268</xdr:rowOff>
    </xdr:from>
    <xdr:to>
      <xdr:col>3</xdr:col>
      <xdr:colOff>2827</xdr:colOff>
      <xdr:row>9</xdr:row>
      <xdr:rowOff>2854743</xdr:rowOff>
    </xdr:to>
    <xdr:pic>
      <xdr:nvPicPr>
        <xdr:cNvPr id="7" name="Imagen 14" descr="Imagen que contiene Dibujo de ingeniería&#10;&#10;El contenido generado por IA puede ser incorrecto.">
          <a:extLst>
            <a:ext uri="{FF2B5EF4-FFF2-40B4-BE49-F238E27FC236}">
              <a16:creationId xmlns:a16="http://schemas.microsoft.com/office/drawing/2014/main" id="{B331569E-0936-4C39-AB63-83798BD96F45}"/>
            </a:ext>
          </a:extLst>
        </xdr:cNvPr>
        <xdr:cNvPicPr>
          <a:picLocks noChangeAspect="1"/>
        </xdr:cNvPicPr>
      </xdr:nvPicPr>
      <xdr:blipFill>
        <a:blip xmlns:r="http://schemas.openxmlformats.org/officeDocument/2006/relationships" r:embed="rId8" cstate="print">
          <a:clrChange>
            <a:clrFrom>
              <a:srgbClr val="F6EFE1"/>
            </a:clrFrom>
            <a:clrTo>
              <a:srgbClr val="F6EFE1">
                <a:alpha val="0"/>
              </a:srgbClr>
            </a:clrTo>
          </a:clrChange>
          <a:extLst>
            <a:ext uri="{BEBA8EAE-BF5A-486C-A8C5-ECC9F3942E4B}">
              <a14:imgProps xmlns:a14="http://schemas.microsoft.com/office/drawing/2010/main">
                <a14:imgLayer r:embed="rId9">
                  <a14:imgEffect>
                    <a14:colorTemperature colorTemp="4700"/>
                  </a14:imgEffect>
                  <a14:imgEffect>
                    <a14:brightnessContrast bright="20000" contrast="20000"/>
                  </a14:imgEffect>
                </a14:imgLayer>
              </a14:imgProps>
            </a:ext>
            <a:ext uri="{28A0092B-C50C-407E-A947-70E740481C1C}">
              <a14:useLocalDpi xmlns:a14="http://schemas.microsoft.com/office/drawing/2010/main" val="0"/>
            </a:ext>
          </a:extLst>
        </a:blip>
        <a:srcRect/>
        <a:stretch>
          <a:fillRect/>
        </a:stretch>
      </xdr:blipFill>
      <xdr:spPr bwMode="auto">
        <a:xfrm>
          <a:off x="3312764" y="22898518"/>
          <a:ext cx="3780473" cy="2522855"/>
        </a:xfrm>
        <a:prstGeom prst="rect">
          <a:avLst/>
        </a:prstGeom>
        <a:noFill/>
        <a:ln>
          <a:noFill/>
        </a:ln>
      </xdr:spPr>
    </xdr:pic>
    <xdr:clientData/>
  </xdr:twoCellAnchor>
  <xdr:twoCellAnchor editAs="oneCell">
    <xdr:from>
      <xdr:col>2</xdr:col>
      <xdr:colOff>119041</xdr:colOff>
      <xdr:row>12</xdr:row>
      <xdr:rowOff>421514</xdr:rowOff>
    </xdr:from>
    <xdr:to>
      <xdr:col>3</xdr:col>
      <xdr:colOff>3769</xdr:colOff>
      <xdr:row>12</xdr:row>
      <xdr:rowOff>2936749</xdr:rowOff>
    </xdr:to>
    <xdr:pic>
      <xdr:nvPicPr>
        <xdr:cNvPr id="8" name="Imagen 17" descr="Imagen que contiene edificio, tabla&#10;&#10;El contenido generado por IA puede ser incorrecto.">
          <a:extLst>
            <a:ext uri="{FF2B5EF4-FFF2-40B4-BE49-F238E27FC236}">
              <a16:creationId xmlns:a16="http://schemas.microsoft.com/office/drawing/2014/main" id="{566FCB34-13AE-4753-997A-30803F7D44E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322616" y="32511239"/>
          <a:ext cx="3773468" cy="2522855"/>
        </a:xfrm>
        <a:prstGeom prst="rect">
          <a:avLst/>
        </a:prstGeom>
        <a:noFill/>
        <a:ln>
          <a:noFill/>
        </a:ln>
      </xdr:spPr>
    </xdr:pic>
    <xdr:clientData/>
  </xdr:twoCellAnchor>
  <xdr:twoCellAnchor editAs="oneCell">
    <xdr:from>
      <xdr:col>2</xdr:col>
      <xdr:colOff>119041</xdr:colOff>
      <xdr:row>13</xdr:row>
      <xdr:rowOff>374377</xdr:rowOff>
    </xdr:from>
    <xdr:to>
      <xdr:col>3</xdr:col>
      <xdr:colOff>3769</xdr:colOff>
      <xdr:row>13</xdr:row>
      <xdr:rowOff>2899137</xdr:rowOff>
    </xdr:to>
    <xdr:pic>
      <xdr:nvPicPr>
        <xdr:cNvPr id="9" name="Imagen 18">
          <a:extLst>
            <a:ext uri="{FF2B5EF4-FFF2-40B4-BE49-F238E27FC236}">
              <a16:creationId xmlns:a16="http://schemas.microsoft.com/office/drawing/2014/main" id="{4758E9A7-4879-4269-A424-21E611A8E004}"/>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322616" y="35632752"/>
          <a:ext cx="3773468" cy="2526030"/>
        </a:xfrm>
        <a:prstGeom prst="rect">
          <a:avLst/>
        </a:prstGeom>
        <a:noFill/>
        <a:ln>
          <a:noFill/>
        </a:ln>
      </xdr:spPr>
    </xdr:pic>
    <xdr:clientData/>
  </xdr:twoCellAnchor>
  <xdr:twoCellAnchor editAs="oneCell">
    <xdr:from>
      <xdr:col>2</xdr:col>
      <xdr:colOff>119041</xdr:colOff>
      <xdr:row>18</xdr:row>
      <xdr:rowOff>421514</xdr:rowOff>
    </xdr:from>
    <xdr:to>
      <xdr:col>3</xdr:col>
      <xdr:colOff>3769</xdr:colOff>
      <xdr:row>18</xdr:row>
      <xdr:rowOff>2936749</xdr:rowOff>
    </xdr:to>
    <xdr:pic>
      <xdr:nvPicPr>
        <xdr:cNvPr id="22" name="Imagen 23" descr="Caja de un videojuego&#10;&#10;El contenido generado por IA puede ser incorrecto.">
          <a:extLst>
            <a:ext uri="{FF2B5EF4-FFF2-40B4-BE49-F238E27FC236}">
              <a16:creationId xmlns:a16="http://schemas.microsoft.com/office/drawing/2014/main" id="{70B07FD2-0F0E-47F7-B892-BD6E717BB56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322616" y="51542189"/>
          <a:ext cx="3773468" cy="2522855"/>
        </a:xfrm>
        <a:prstGeom prst="rect">
          <a:avLst/>
        </a:prstGeom>
        <a:noFill/>
        <a:ln>
          <a:noFill/>
        </a:ln>
      </xdr:spPr>
    </xdr:pic>
    <xdr:clientData/>
  </xdr:twoCellAnchor>
  <xdr:twoCellAnchor editAs="oneCell">
    <xdr:from>
      <xdr:col>2</xdr:col>
      <xdr:colOff>119041</xdr:colOff>
      <xdr:row>19</xdr:row>
      <xdr:rowOff>314785</xdr:rowOff>
    </xdr:from>
    <xdr:to>
      <xdr:col>3</xdr:col>
      <xdr:colOff>3769</xdr:colOff>
      <xdr:row>19</xdr:row>
      <xdr:rowOff>2822400</xdr:rowOff>
    </xdr:to>
    <xdr:pic>
      <xdr:nvPicPr>
        <xdr:cNvPr id="31" name="Imagen 24" descr="Dibujo de ingeniería&#10;&#10;El contenido generado por IA puede ser incorrecto.">
          <a:extLst>
            <a:ext uri="{FF2B5EF4-FFF2-40B4-BE49-F238E27FC236}">
              <a16:creationId xmlns:a16="http://schemas.microsoft.com/office/drawing/2014/main" id="{85356D34-8B4D-42A7-8BDC-7561A5B5DB6E}"/>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322616" y="54604110"/>
          <a:ext cx="3773468" cy="2516505"/>
        </a:xfrm>
        <a:prstGeom prst="rect">
          <a:avLst/>
        </a:prstGeom>
        <a:noFill/>
        <a:ln>
          <a:noFill/>
        </a:ln>
      </xdr:spPr>
    </xdr:pic>
    <xdr:clientData/>
  </xdr:twoCellAnchor>
  <xdr:twoCellAnchor editAs="oneCell">
    <xdr:from>
      <xdr:col>2</xdr:col>
      <xdr:colOff>40812</xdr:colOff>
      <xdr:row>21</xdr:row>
      <xdr:rowOff>388055</xdr:rowOff>
    </xdr:from>
    <xdr:to>
      <xdr:col>3</xdr:col>
      <xdr:colOff>108668</xdr:colOff>
      <xdr:row>21</xdr:row>
      <xdr:rowOff>2898530</xdr:rowOff>
    </xdr:to>
    <xdr:pic>
      <xdr:nvPicPr>
        <xdr:cNvPr id="32" name="Imagen 26" descr="Diagrama, Forma&#10;&#10;El contenido generado por IA puede ser incorrecto.">
          <a:extLst>
            <a:ext uri="{FF2B5EF4-FFF2-40B4-BE49-F238E27FC236}">
              <a16:creationId xmlns:a16="http://schemas.microsoft.com/office/drawing/2014/main" id="{E09A0B79-A25C-47EE-BD1A-FBF9F5722A5E}"/>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5526" b="-7591"/>
        <a:stretch/>
      </xdr:blipFill>
      <xdr:spPr bwMode="auto">
        <a:xfrm>
          <a:off x="3241212" y="61027380"/>
          <a:ext cx="3942626" cy="2516825"/>
        </a:xfrm>
        <a:prstGeom prst="rect">
          <a:avLst/>
        </a:prstGeom>
        <a:noFill/>
        <a:ln>
          <a:noFill/>
        </a:ln>
      </xdr:spPr>
    </xdr:pic>
    <xdr:clientData/>
  </xdr:twoCellAnchor>
  <xdr:twoCellAnchor editAs="oneCell">
    <xdr:from>
      <xdr:col>2</xdr:col>
      <xdr:colOff>116819</xdr:colOff>
      <xdr:row>2</xdr:row>
      <xdr:rowOff>302559</xdr:rowOff>
    </xdr:from>
    <xdr:to>
      <xdr:col>3</xdr:col>
      <xdr:colOff>3452</xdr:colOff>
      <xdr:row>2</xdr:row>
      <xdr:rowOff>2822239</xdr:rowOff>
    </xdr:to>
    <xdr:pic>
      <xdr:nvPicPr>
        <xdr:cNvPr id="33" name="Imagen 29" descr="Diagrama, Dibujo de ingeniería&#10;&#10;El contenido generado por IA puede ser incorrecto.">
          <a:extLst>
            <a:ext uri="{FF2B5EF4-FFF2-40B4-BE49-F238E27FC236}">
              <a16:creationId xmlns:a16="http://schemas.microsoft.com/office/drawing/2014/main" id="{ABDB577B-5FA7-4D19-95AF-72DDB350CCC8}"/>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17219" y="674034"/>
          <a:ext cx="3777913" cy="251968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241149</xdr:colOff>
      <xdr:row>1</xdr:row>
      <xdr:rowOff>55804</xdr:rowOff>
    </xdr:from>
    <xdr:to>
      <xdr:col>1</xdr:col>
      <xdr:colOff>586749</xdr:colOff>
      <xdr:row>1</xdr:row>
      <xdr:rowOff>493954</xdr:rowOff>
    </xdr:to>
    <xdr:pic>
      <xdr:nvPicPr>
        <xdr:cNvPr id="2" name="Picture 3">
          <a:extLst>
            <a:ext uri="{FF2B5EF4-FFF2-40B4-BE49-F238E27FC236}">
              <a16:creationId xmlns:a16="http://schemas.microsoft.com/office/drawing/2014/main" id="{80979F11-F38C-4752-A80B-E0035C9208CF}"/>
            </a:ext>
          </a:extLst>
        </xdr:cNvPr>
        <xdr:cNvPicPr>
          <a:picLocks noChangeAspect="1" noChangeArrowheads="1"/>
        </xdr:cNvPicPr>
      </xdr:nvPicPr>
      <xdr:blipFill rotWithShape="1">
        <a:blip xmlns:r="http://schemas.openxmlformats.org/officeDocument/2006/relationships" r:embed="rId1" cstate="print">
          <a:clrChange>
            <a:clrFrom>
              <a:srgbClr val="F2F2F3"/>
            </a:clrFrom>
            <a:clrTo>
              <a:srgbClr val="F2F2F3">
                <a:alpha val="0"/>
              </a:srgbClr>
            </a:clrTo>
          </a:clrChange>
          <a:grayscl/>
          <a:biLevel thresh="50000"/>
          <a:extLst>
            <a:ext uri="{28A0092B-C50C-407E-A947-70E740481C1C}">
              <a14:useLocalDpi xmlns:a14="http://schemas.microsoft.com/office/drawing/2010/main" val="0"/>
            </a:ext>
          </a:extLst>
        </a:blip>
        <a:srcRect l="8461" t="14916" r="7142" b="20860"/>
        <a:stretch/>
      </xdr:blipFill>
      <xdr:spPr bwMode="auto">
        <a:xfrm>
          <a:off x="3387683" y="246304"/>
          <a:ext cx="34560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187178</xdr:colOff>
      <xdr:row>2</xdr:row>
      <xdr:rowOff>52176</xdr:rowOff>
    </xdr:from>
    <xdr:to>
      <xdr:col>1</xdr:col>
      <xdr:colOff>640720</xdr:colOff>
      <xdr:row>2</xdr:row>
      <xdr:rowOff>490326</xdr:rowOff>
    </xdr:to>
    <xdr:pic>
      <xdr:nvPicPr>
        <xdr:cNvPr id="3" name="Picture 4">
          <a:extLst>
            <a:ext uri="{FF2B5EF4-FFF2-40B4-BE49-F238E27FC236}">
              <a16:creationId xmlns:a16="http://schemas.microsoft.com/office/drawing/2014/main" id="{A2220C29-A25D-48BA-BD73-DEE8486FB5C6}"/>
            </a:ext>
          </a:extLst>
        </xdr:cNvPr>
        <xdr:cNvPicPr>
          <a:picLocks noChangeAspect="1" noChangeArrowheads="1"/>
        </xdr:cNvPicPr>
      </xdr:nvPicPr>
      <xdr:blipFill rotWithShape="1">
        <a:blip xmlns:r="http://schemas.openxmlformats.org/officeDocument/2006/relationships" r:embed="rId2" cstate="print">
          <a:grayscl/>
          <a:biLevel thresh="50000"/>
          <a:extLst>
            <a:ext uri="{28A0092B-C50C-407E-A947-70E740481C1C}">
              <a14:useLocalDpi xmlns:a14="http://schemas.microsoft.com/office/drawing/2010/main" val="0"/>
            </a:ext>
          </a:extLst>
        </a:blip>
        <a:srcRect l="5769" t="15162" r="3389" b="22182"/>
        <a:stretch/>
      </xdr:blipFill>
      <xdr:spPr bwMode="auto">
        <a:xfrm>
          <a:off x="3333712" y="748486"/>
          <a:ext cx="453542"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247694</xdr:colOff>
      <xdr:row>3</xdr:row>
      <xdr:rowOff>37662</xdr:rowOff>
    </xdr:from>
    <xdr:to>
      <xdr:col>1</xdr:col>
      <xdr:colOff>580204</xdr:colOff>
      <xdr:row>3</xdr:row>
      <xdr:rowOff>494862</xdr:rowOff>
    </xdr:to>
    <xdr:pic>
      <xdr:nvPicPr>
        <xdr:cNvPr id="4" name="Picture 5">
          <a:extLst>
            <a:ext uri="{FF2B5EF4-FFF2-40B4-BE49-F238E27FC236}">
              <a16:creationId xmlns:a16="http://schemas.microsoft.com/office/drawing/2014/main" id="{3D7CB04E-AA68-40F1-9820-F8443DCF4114}"/>
            </a:ext>
          </a:extLst>
        </xdr:cNvPr>
        <xdr:cNvPicPr>
          <a:picLocks noChangeAspect="1" noChangeArrowheads="1"/>
        </xdr:cNvPicPr>
      </xdr:nvPicPr>
      <xdr:blipFill rotWithShape="1">
        <a:blip xmlns:r="http://schemas.openxmlformats.org/officeDocument/2006/relationships" r:embed="rId3" cstate="print">
          <a:grayscl/>
          <a:biLevel thresh="50000"/>
          <a:extLst>
            <a:ext uri="{28A0092B-C50C-407E-A947-70E740481C1C}">
              <a14:useLocalDpi xmlns:a14="http://schemas.microsoft.com/office/drawing/2010/main" val="0"/>
            </a:ext>
          </a:extLst>
        </a:blip>
        <a:srcRect l="7189" t="13275" r="2300" b="19974"/>
        <a:stretch/>
      </xdr:blipFill>
      <xdr:spPr bwMode="auto">
        <a:xfrm>
          <a:off x="3394228" y="1239783"/>
          <a:ext cx="33251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205149</xdr:colOff>
      <xdr:row>4</xdr:row>
      <xdr:rowOff>63062</xdr:rowOff>
    </xdr:from>
    <xdr:to>
      <xdr:col>1</xdr:col>
      <xdr:colOff>622750</xdr:colOff>
      <xdr:row>4</xdr:row>
      <xdr:rowOff>491687</xdr:rowOff>
    </xdr:to>
    <xdr:pic>
      <xdr:nvPicPr>
        <xdr:cNvPr id="5" name="Picture 6">
          <a:extLst>
            <a:ext uri="{FF2B5EF4-FFF2-40B4-BE49-F238E27FC236}">
              <a16:creationId xmlns:a16="http://schemas.microsoft.com/office/drawing/2014/main" id="{76437D97-107A-416E-B63A-D9563E32D8F7}"/>
            </a:ext>
          </a:extLst>
        </xdr:cNvPr>
        <xdr:cNvPicPr>
          <a:picLocks noChangeAspect="1" noChangeArrowheads="1"/>
        </xdr:cNvPicPr>
      </xdr:nvPicPr>
      <xdr:blipFill rotWithShape="1">
        <a:blip xmlns:r="http://schemas.openxmlformats.org/officeDocument/2006/relationships" r:embed="rId4" cstate="print">
          <a:grayscl/>
          <a:biLevel thresh="50000"/>
          <a:extLst>
            <a:ext uri="{28A0092B-C50C-407E-A947-70E740481C1C}">
              <a14:useLocalDpi xmlns:a14="http://schemas.microsoft.com/office/drawing/2010/main" val="0"/>
            </a:ext>
          </a:extLst>
        </a:blip>
        <a:srcRect l="7085" t="15044" r="7517" b="20733"/>
        <a:stretch/>
      </xdr:blipFill>
      <xdr:spPr bwMode="auto">
        <a:xfrm>
          <a:off x="3351683" y="1770993"/>
          <a:ext cx="417601"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209511</xdr:colOff>
      <xdr:row>5</xdr:row>
      <xdr:rowOff>30405</xdr:rowOff>
    </xdr:from>
    <xdr:to>
      <xdr:col>1</xdr:col>
      <xdr:colOff>618388</xdr:colOff>
      <xdr:row>5</xdr:row>
      <xdr:rowOff>487605</xdr:rowOff>
    </xdr:to>
    <xdr:pic>
      <xdr:nvPicPr>
        <xdr:cNvPr id="6" name="Picture 7">
          <a:extLst>
            <a:ext uri="{FF2B5EF4-FFF2-40B4-BE49-F238E27FC236}">
              <a16:creationId xmlns:a16="http://schemas.microsoft.com/office/drawing/2014/main" id="{A1B6D834-7714-49BE-A7A3-780214D542AC}"/>
            </a:ext>
          </a:extLst>
        </xdr:cNvPr>
        <xdr:cNvPicPr>
          <a:picLocks noChangeAspect="1" noChangeArrowheads="1"/>
        </xdr:cNvPicPr>
      </xdr:nvPicPr>
      <xdr:blipFill rotWithShape="1">
        <a:blip xmlns:r="http://schemas.openxmlformats.org/officeDocument/2006/relationships" r:embed="rId5" cstate="print">
          <a:grayscl/>
          <a:biLevel thresh="50000"/>
          <a:extLst>
            <a:ext uri="{28A0092B-C50C-407E-A947-70E740481C1C}">
              <a14:useLocalDpi xmlns:a14="http://schemas.microsoft.com/office/drawing/2010/main" val="0"/>
            </a:ext>
          </a:extLst>
        </a:blip>
        <a:srcRect l="4412" t="14032" r="3151" b="23767"/>
        <a:stretch/>
      </xdr:blipFill>
      <xdr:spPr bwMode="auto">
        <a:xfrm>
          <a:off x="3356045" y="2244146"/>
          <a:ext cx="408877"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269570</xdr:colOff>
      <xdr:row>6</xdr:row>
      <xdr:rowOff>24962</xdr:rowOff>
    </xdr:from>
    <xdr:to>
      <xdr:col>1</xdr:col>
      <xdr:colOff>558328</xdr:colOff>
      <xdr:row>6</xdr:row>
      <xdr:rowOff>482162</xdr:rowOff>
    </xdr:to>
    <xdr:pic>
      <xdr:nvPicPr>
        <xdr:cNvPr id="7" name="Imagen 1">
          <a:extLst>
            <a:ext uri="{FF2B5EF4-FFF2-40B4-BE49-F238E27FC236}">
              <a16:creationId xmlns:a16="http://schemas.microsoft.com/office/drawing/2014/main" id="{A5B35E7E-5883-4EA6-80E9-92E9E6332E59}"/>
            </a:ext>
          </a:extLst>
        </xdr:cNvPr>
        <xdr:cNvPicPr>
          <a:picLocks noChangeAspect="1" noChangeArrowheads="1"/>
        </xdr:cNvPicPr>
      </xdr:nvPicPr>
      <xdr:blipFill rotWithShape="1">
        <a:blip xmlns:r="http://schemas.openxmlformats.org/officeDocument/2006/relationships" r:embed="rId6" cstate="print">
          <a:grayscl/>
          <a:biLevel thresh="50000"/>
          <a:extLst>
            <a:ext uri="{28A0092B-C50C-407E-A947-70E740481C1C}">
              <a14:useLocalDpi xmlns:a14="http://schemas.microsoft.com/office/drawing/2010/main" val="0"/>
            </a:ext>
          </a:extLst>
        </a:blip>
        <a:srcRect t="13274" r="4000" b="19469"/>
        <a:stretch/>
      </xdr:blipFill>
      <xdr:spPr bwMode="auto">
        <a:xfrm>
          <a:off x="3416104" y="2744514"/>
          <a:ext cx="288758"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155575</xdr:colOff>
      <xdr:row>32</xdr:row>
      <xdr:rowOff>31750</xdr:rowOff>
    </xdr:from>
    <xdr:to>
      <xdr:col>2</xdr:col>
      <xdr:colOff>410718</xdr:colOff>
      <xdr:row>34</xdr:row>
      <xdr:rowOff>26543</xdr:rowOff>
    </xdr:to>
    <xdr:pic>
      <xdr:nvPicPr>
        <xdr:cNvPr id="2" name="Picture 1" descr="84,700+ Hand With Money Icon Stock Illustrations, Royalty ...">
          <a:extLst>
            <a:ext uri="{FF2B5EF4-FFF2-40B4-BE49-F238E27FC236}">
              <a16:creationId xmlns:a16="http://schemas.microsoft.com/office/drawing/2014/main" id="{542AD462-D344-451A-B974-6A4FB2672A25}"/>
            </a:ext>
          </a:extLst>
        </xdr:cNvPr>
        <xdr:cNvPicPr>
          <a:picLocks noChangeAspect="1" noChangeArrowheads="1"/>
        </xdr:cNvPicPr>
      </xdr:nvPicPr>
      <xdr:blipFill rotWithShape="1">
        <a:blip xmlns:r="http://schemas.openxmlformats.org/officeDocument/2006/relationships" r:embed="rId1"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0353" t="20353" r="20353" b="20353"/>
        <a:stretch/>
      </xdr:blipFill>
      <xdr:spPr bwMode="auto">
        <a:xfrm>
          <a:off x="346075" y="4978400"/>
          <a:ext cx="258318" cy="258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209550</xdr:colOff>
      <xdr:row>4</xdr:row>
      <xdr:rowOff>114300</xdr:rowOff>
    </xdr:from>
    <xdr:to>
      <xdr:col>2</xdr:col>
      <xdr:colOff>412522</xdr:colOff>
      <xdr:row>5</xdr:row>
      <xdr:rowOff>142647</xdr:rowOff>
    </xdr:to>
    <xdr:pic>
      <xdr:nvPicPr>
        <xdr:cNvPr id="3" name="Picture 2" descr="Location - Free signs icons">
          <a:extLst>
            <a:ext uri="{FF2B5EF4-FFF2-40B4-BE49-F238E27FC236}">
              <a16:creationId xmlns:a16="http://schemas.microsoft.com/office/drawing/2014/main" id="{A3EA35D0-9529-4EB9-8C03-F820E71A9F28}"/>
            </a:ext>
          </a:extLst>
        </xdr:cNvPr>
        <xdr:cNvPicPr>
          <a:picLocks noChangeAspect="1" noChangeArrowheads="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rcRect/>
        <a:stretch>
          <a:fillRect/>
        </a:stretch>
      </xdr:blipFill>
      <xdr:spPr bwMode="auto">
        <a:xfrm>
          <a:off x="400050" y="657225"/>
          <a:ext cx="202972" cy="209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158751</xdr:colOff>
      <xdr:row>20</xdr:row>
      <xdr:rowOff>57149</xdr:rowOff>
    </xdr:from>
    <xdr:to>
      <xdr:col>2</xdr:col>
      <xdr:colOff>428626</xdr:colOff>
      <xdr:row>21</xdr:row>
      <xdr:rowOff>154968</xdr:rowOff>
    </xdr:to>
    <xdr:pic>
      <xdr:nvPicPr>
        <xdr:cNvPr id="4" name="Graphic 3" descr="Water with solid fill">
          <a:extLst>
            <a:ext uri="{FF2B5EF4-FFF2-40B4-BE49-F238E27FC236}">
              <a16:creationId xmlns:a16="http://schemas.microsoft.com/office/drawing/2014/main" id="{8572A880-50A0-4D20-BFBA-7EBED8311D3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52426" y="1704974"/>
          <a:ext cx="266700" cy="278794"/>
        </a:xfrm>
        <a:prstGeom prst="rect">
          <a:avLst/>
        </a:prstGeom>
      </xdr:spPr>
    </xdr:pic>
    <xdr:clientData/>
  </xdr:twoCellAnchor>
  <xdr:twoCellAnchor editAs="oneCell">
    <xdr:from>
      <xdr:col>2</xdr:col>
      <xdr:colOff>168276</xdr:colOff>
      <xdr:row>40</xdr:row>
      <xdr:rowOff>67959</xdr:rowOff>
    </xdr:from>
    <xdr:to>
      <xdr:col>2</xdr:col>
      <xdr:colOff>430301</xdr:colOff>
      <xdr:row>41</xdr:row>
      <xdr:rowOff>139700</xdr:rowOff>
    </xdr:to>
    <xdr:pic>
      <xdr:nvPicPr>
        <xdr:cNvPr id="5" name="Graphic 4" descr="Checkmark with solid fill">
          <a:extLst>
            <a:ext uri="{FF2B5EF4-FFF2-40B4-BE49-F238E27FC236}">
              <a16:creationId xmlns:a16="http://schemas.microsoft.com/office/drawing/2014/main" id="{293F90A9-1662-4A7F-8E6F-261C924CB288}"/>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58776" y="4674884"/>
          <a:ext cx="262025" cy="255891"/>
        </a:xfrm>
        <a:prstGeom prst="rect">
          <a:avLst/>
        </a:prstGeom>
      </xdr:spPr>
    </xdr:pic>
    <xdr:clientData/>
  </xdr:twoCellAnchor>
  <xdr:twoCellAnchor editAs="oneCell">
    <xdr:from>
      <xdr:col>2</xdr:col>
      <xdr:colOff>161925</xdr:colOff>
      <xdr:row>52</xdr:row>
      <xdr:rowOff>85725</xdr:rowOff>
    </xdr:from>
    <xdr:to>
      <xdr:col>2</xdr:col>
      <xdr:colOff>429277</xdr:colOff>
      <xdr:row>53</xdr:row>
      <xdr:rowOff>155061</xdr:rowOff>
    </xdr:to>
    <xdr:pic>
      <xdr:nvPicPr>
        <xdr:cNvPr id="6" name="Picture 5" descr="Limitation Icon Vector Art, Icons, and Graphics for Free Download">
          <a:extLst>
            <a:ext uri="{FF2B5EF4-FFF2-40B4-BE49-F238E27FC236}">
              <a16:creationId xmlns:a16="http://schemas.microsoft.com/office/drawing/2014/main" id="{2ACDD4A0-FC7B-473D-A21B-F6C60E4DA6D8}"/>
            </a:ext>
          </a:extLst>
        </xdr:cNvPr>
        <xdr:cNvPicPr>
          <a:picLocks noChangeAspect="1" noChangeArrowheads="1"/>
        </xdr:cNvPicPr>
      </xdr:nvPicPr>
      <xdr:blipFill rotWithShape="1">
        <a:blip xmlns:r="http://schemas.openxmlformats.org/officeDocument/2006/relationships" r:embed="rId7"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l="22701" t="24711" r="23750" b="23907"/>
        <a:stretch/>
      </xdr:blipFill>
      <xdr:spPr bwMode="auto">
        <a:xfrm>
          <a:off x="349250" y="6292850"/>
          <a:ext cx="270527" cy="253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196850</xdr:colOff>
      <xdr:row>4</xdr:row>
      <xdr:rowOff>44450</xdr:rowOff>
    </xdr:from>
    <xdr:to>
      <xdr:col>8</xdr:col>
      <xdr:colOff>448607</xdr:colOff>
      <xdr:row>5</xdr:row>
      <xdr:rowOff>120650</xdr:rowOff>
    </xdr:to>
    <xdr:pic>
      <xdr:nvPicPr>
        <xdr:cNvPr id="7" name="Picture 6" descr="Description - Free business icons">
          <a:extLst>
            <a:ext uri="{FF2B5EF4-FFF2-40B4-BE49-F238E27FC236}">
              <a16:creationId xmlns:a16="http://schemas.microsoft.com/office/drawing/2014/main" id="{C22C81FF-1343-4108-B304-642EFC90FA56}"/>
            </a:ext>
          </a:extLst>
        </xdr:cNvPr>
        <xdr:cNvPicPr>
          <a:picLocks noChangeAspect="1" noChangeArrowheads="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rcRect/>
        <a:stretch>
          <a:fillRect/>
        </a:stretch>
      </xdr:blipFill>
      <xdr:spPr bwMode="auto">
        <a:xfrm>
          <a:off x="2990850" y="590550"/>
          <a:ext cx="248582"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263120</xdr:colOff>
      <xdr:row>65</xdr:row>
      <xdr:rowOff>19050</xdr:rowOff>
    </xdr:from>
    <xdr:to>
      <xdr:col>2</xdr:col>
      <xdr:colOff>486137</xdr:colOff>
      <xdr:row>66</xdr:row>
      <xdr:rowOff>66675</xdr:rowOff>
    </xdr:to>
    <xdr:pic>
      <xdr:nvPicPr>
        <xdr:cNvPr id="8" name="Picture 7" descr="Work Order Svg Png Icon Free Download (#395451) - OnlineWebFonts.COM">
          <a:extLst>
            <a:ext uri="{FF2B5EF4-FFF2-40B4-BE49-F238E27FC236}">
              <a16:creationId xmlns:a16="http://schemas.microsoft.com/office/drawing/2014/main" id="{E2592045-BDCD-4166-8976-B8EC3E510609}"/>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lum bright="70000" contrast="-70000"/>
          <a:extLst>
            <a:ext uri="{28A0092B-C50C-407E-A947-70E740481C1C}">
              <a14:useLocalDpi xmlns:a14="http://schemas.microsoft.com/office/drawing/2010/main" val="0"/>
            </a:ext>
          </a:extLst>
        </a:blip>
        <a:srcRect/>
        <a:stretch>
          <a:fillRect/>
        </a:stretch>
      </xdr:blipFill>
      <xdr:spPr bwMode="auto">
        <a:xfrm>
          <a:off x="453620" y="8966200"/>
          <a:ext cx="219842"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15</xdr:col>
      <xdr:colOff>292100</xdr:colOff>
      <xdr:row>65</xdr:row>
      <xdr:rowOff>76200</xdr:rowOff>
    </xdr:from>
    <xdr:ext cx="274320" cy="274320"/>
    <xdr:pic>
      <xdr:nvPicPr>
        <xdr:cNvPr id="13" name="Graphic 12" descr="Upward trend with solid fill">
          <a:extLst>
            <a:ext uri="{FF2B5EF4-FFF2-40B4-BE49-F238E27FC236}">
              <a16:creationId xmlns:a16="http://schemas.microsoft.com/office/drawing/2014/main" id="{992FDA73-A2C2-4900-BB92-CA65C815BA34}"/>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15</xdr:col>
      <xdr:colOff>292100</xdr:colOff>
      <xdr:row>65</xdr:row>
      <xdr:rowOff>76200</xdr:rowOff>
    </xdr:from>
    <xdr:ext cx="274320" cy="274320"/>
    <xdr:pic>
      <xdr:nvPicPr>
        <xdr:cNvPr id="15" name="Graphic 14" descr="Upward trend with solid fill">
          <a:extLst>
            <a:ext uri="{FF2B5EF4-FFF2-40B4-BE49-F238E27FC236}">
              <a16:creationId xmlns:a16="http://schemas.microsoft.com/office/drawing/2014/main" id="{E8F5F11F-BBF0-4E2A-AB82-5243D0E8E1E3}"/>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581400" y="7689850"/>
          <a:ext cx="274320" cy="274320"/>
        </a:xfrm>
        <a:prstGeom prst="rect">
          <a:avLst/>
        </a:prstGeom>
      </xdr:spPr>
    </xdr:pic>
    <xdr:clientData/>
  </xdr:oneCellAnchor>
  <xdr:oneCellAnchor>
    <xdr:from>
      <xdr:col>2</xdr:col>
      <xdr:colOff>158751</xdr:colOff>
      <xdr:row>12</xdr:row>
      <xdr:rowOff>57149</xdr:rowOff>
    </xdr:from>
    <xdr:ext cx="266700" cy="275619"/>
    <xdr:pic>
      <xdr:nvPicPr>
        <xdr:cNvPr id="17" name="Graphic 16" descr="Water with solid fill">
          <a:extLst>
            <a:ext uri="{FF2B5EF4-FFF2-40B4-BE49-F238E27FC236}">
              <a16:creationId xmlns:a16="http://schemas.microsoft.com/office/drawing/2014/main" id="{8A829D1C-661A-43F3-9478-B3C48B8AAEF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49251" y="3314699"/>
          <a:ext cx="266700" cy="275619"/>
        </a:xfrm>
        <a:prstGeom prst="rect">
          <a:avLst/>
        </a:prstGeom>
      </xdr:spPr>
    </xdr:pic>
    <xdr:clientData/>
  </xdr:oneCellAnchor>
  <mc:AlternateContent xmlns:mc="http://schemas.openxmlformats.org/markup-compatibility/2006">
    <mc:Choice xmlns:a14="http://schemas.microsoft.com/office/drawing/2010/main" Requires="a14">
      <xdr:twoCellAnchor editAs="oneCell">
        <xdr:from>
          <xdr:col>2</xdr:col>
          <xdr:colOff>126862</xdr:colOff>
          <xdr:row>15</xdr:row>
          <xdr:rowOff>8986</xdr:rowOff>
        </xdr:from>
        <xdr:to>
          <xdr:col>2</xdr:col>
          <xdr:colOff>673100</xdr:colOff>
          <xdr:row>18</xdr:row>
          <xdr:rowOff>2622</xdr:rowOff>
        </xdr:to>
        <xdr:pic>
          <xdr:nvPicPr>
            <xdr:cNvPr id="21" name="Picture 20">
              <a:extLst>
                <a:ext uri="{FF2B5EF4-FFF2-40B4-BE49-F238E27FC236}">
                  <a16:creationId xmlns:a16="http://schemas.microsoft.com/office/drawing/2014/main" id="{B419B83C-68A9-CDBE-50AA-12336DDCB5F6}"/>
                </a:ext>
              </a:extLst>
            </xdr:cNvPr>
            <xdr:cNvPicPr>
              <a:picLocks noChangeAspect="1" noChangeArrowheads="1"/>
              <a:extLst>
                <a:ext uri="{84589F7E-364E-4C9E-8A38-B11213B215E9}">
                  <a14:cameraTool cellRange="Icono_tipologia" spid="_x0000_s9267"/>
                </a:ext>
              </a:extLst>
            </xdr:cNvPicPr>
          </xdr:nvPicPr>
          <xdr:blipFill>
            <a:blip xmlns:r="http://schemas.openxmlformats.org/officeDocument/2006/relationships" r:embed="rId12"/>
            <a:srcRect/>
            <a:stretch>
              <a:fillRect/>
            </a:stretch>
          </xdr:blipFill>
          <xdr:spPr bwMode="auto">
            <a:xfrm>
              <a:off x="317362" y="2075911"/>
              <a:ext cx="549413" cy="543602"/>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60324</xdr:colOff>
          <xdr:row>33</xdr:row>
          <xdr:rowOff>117473</xdr:rowOff>
        </xdr:from>
        <xdr:to>
          <xdr:col>18</xdr:col>
          <xdr:colOff>687049</xdr:colOff>
          <xdr:row>59</xdr:row>
          <xdr:rowOff>254000</xdr:rowOff>
        </xdr:to>
        <xdr:pic>
          <xdr:nvPicPr>
            <xdr:cNvPr id="16" name="Imagen 15">
              <a:extLst>
                <a:ext uri="{FF2B5EF4-FFF2-40B4-BE49-F238E27FC236}">
                  <a16:creationId xmlns:a16="http://schemas.microsoft.com/office/drawing/2014/main" id="{CEF67A6A-F73B-BF8F-DC3E-08DB8C9A7022}"/>
                </a:ext>
              </a:extLst>
            </xdr:cNvPr>
            <xdr:cNvPicPr>
              <a:picLocks noChangeAspect="1" noChangeArrowheads="1"/>
              <a:extLst>
                <a:ext uri="{84589F7E-364E-4C9E-8A38-B11213B215E9}">
                  <a14:cameraTool cellRange="Foto_ficha" spid="_x0000_s9268"/>
                </a:ext>
              </a:extLst>
            </xdr:cNvPicPr>
          </xdr:nvPicPr>
          <xdr:blipFill>
            <a:blip xmlns:r="http://schemas.openxmlformats.org/officeDocument/2006/relationships" r:embed="rId13"/>
            <a:srcRect/>
            <a:stretch>
              <a:fillRect/>
            </a:stretch>
          </xdr:blipFill>
          <xdr:spPr bwMode="auto">
            <a:xfrm>
              <a:off x="3555999" y="4746623"/>
              <a:ext cx="6675100" cy="4578352"/>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persons/person.xml><?xml version="1.0" encoding="utf-8"?>
<personList xmlns="http://schemas.microsoft.com/office/spreadsheetml/2018/threadedcomments" xmlns:x="http://schemas.openxmlformats.org/spreadsheetml/2006/main">
  <person displayName="Jonathan Nogales Pimentel" id="{DF228170-6188-43EE-945A-8E8E8FD98372}" userId="Jonathan Nogales Pimente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A18" dT="2025-06-18T20:51:26.38" personId="{DF228170-6188-43EE-945A-8E8E8FD98372}" id="{89B033EF-4C3B-42B4-B49F-4972BA55561B}">
    <text xml:space="preserve">Tuvimos el criterio de que la SbN pudiera ser implementada en múltiples ambientes. Pensamos en el espacio requerido. Por ejemplo, lo pavimentos se pude hacer en cualquier lado, pero los techos verdes no se puee hacer en cualquier sitio por que en zonas vulnerables las casas puede que no soporten el techo. </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21E4A-EA1B-4FB9-8886-A1916B111089}">
  <dimension ref="A1:AF34"/>
  <sheetViews>
    <sheetView tabSelected="1" zoomScale="88" zoomScaleNormal="80" workbookViewId="0">
      <pane xSplit="2" ySplit="2" topLeftCell="C3" activePane="bottomRight" state="frozen"/>
      <selection pane="topRight" activeCell="H15" sqref="H15"/>
      <selection pane="bottomLeft" activeCell="H15" sqref="H15"/>
      <selection pane="bottomRight" activeCell="E4" sqref="E4"/>
    </sheetView>
  </sheetViews>
  <sheetFormatPr baseColWidth="10" defaultColWidth="9.140625" defaultRowHeight="15" x14ac:dyDescent="0.25"/>
  <cols>
    <col min="1" max="1" width="9.140625" style="17"/>
    <col min="2" max="2" width="36.5703125" style="18" bestFit="1" customWidth="1"/>
    <col min="3" max="3" width="55.5703125" style="17" customWidth="1"/>
    <col min="4" max="4" width="47.5703125" style="18" bestFit="1" customWidth="1"/>
    <col min="5" max="5" width="60.5703125" style="2" customWidth="1"/>
    <col min="6" max="11" width="19.42578125" style="14" customWidth="1"/>
    <col min="12" max="13" width="17.42578125" style="14" customWidth="1"/>
    <col min="14" max="21" width="19.5703125" style="16" customWidth="1"/>
    <col min="22" max="22" width="23.42578125" style="2" bestFit="1" customWidth="1"/>
    <col min="23" max="23" width="30.140625" style="2" customWidth="1"/>
    <col min="24" max="32" width="15.5703125" style="14" customWidth="1"/>
    <col min="33" max="16384" width="9.140625" style="13"/>
  </cols>
  <sheetData>
    <row r="1" spans="1:32" s="12" customFormat="1" ht="15" customHeight="1" x14ac:dyDescent="0.25">
      <c r="A1" s="48" t="s">
        <v>0</v>
      </c>
      <c r="B1" s="48" t="s">
        <v>1</v>
      </c>
      <c r="C1" s="48" t="s">
        <v>2</v>
      </c>
      <c r="D1" s="48" t="s">
        <v>3</v>
      </c>
      <c r="E1" s="49" t="s">
        <v>4</v>
      </c>
      <c r="F1" s="50" t="s">
        <v>5</v>
      </c>
      <c r="G1" s="50"/>
      <c r="H1" s="50" t="s">
        <v>6</v>
      </c>
      <c r="I1" s="50"/>
      <c r="J1" s="50"/>
      <c r="K1" s="50"/>
      <c r="L1" s="50" t="s">
        <v>7</v>
      </c>
      <c r="M1" s="50"/>
      <c r="N1" s="49" t="s">
        <v>8</v>
      </c>
      <c r="O1" s="49"/>
      <c r="P1" s="49"/>
      <c r="Q1" s="49"/>
      <c r="R1" s="49" t="s">
        <v>9</v>
      </c>
      <c r="S1" s="49"/>
      <c r="T1" s="49"/>
      <c r="U1" s="49"/>
      <c r="V1" s="49" t="s">
        <v>10</v>
      </c>
      <c r="W1" s="49" t="s">
        <v>11</v>
      </c>
      <c r="X1" s="50" t="s">
        <v>12</v>
      </c>
      <c r="Y1" s="50"/>
      <c r="Z1" s="50"/>
      <c r="AA1" s="50" t="s">
        <v>13</v>
      </c>
      <c r="AB1" s="50"/>
      <c r="AC1" s="50"/>
      <c r="AD1" s="50" t="s">
        <v>14</v>
      </c>
      <c r="AE1" s="50"/>
      <c r="AF1" s="50"/>
    </row>
    <row r="2" spans="1:32" s="12" customFormat="1" ht="14.25" x14ac:dyDescent="0.25">
      <c r="A2" s="48"/>
      <c r="B2" s="48"/>
      <c r="C2" s="48"/>
      <c r="D2" s="48"/>
      <c r="E2" s="49"/>
      <c r="F2" s="11" t="s">
        <v>15</v>
      </c>
      <c r="G2" s="11" t="s">
        <v>16</v>
      </c>
      <c r="H2" s="11" t="s">
        <v>17</v>
      </c>
      <c r="I2" s="11" t="s">
        <v>18</v>
      </c>
      <c r="J2" s="11" t="s">
        <v>19</v>
      </c>
      <c r="K2" s="11" t="s">
        <v>20</v>
      </c>
      <c r="L2" s="11" t="s">
        <v>21</v>
      </c>
      <c r="M2" s="11" t="s">
        <v>22</v>
      </c>
      <c r="N2" s="49"/>
      <c r="O2" s="49"/>
      <c r="P2" s="49"/>
      <c r="Q2" s="49"/>
      <c r="R2" s="49"/>
      <c r="S2" s="49"/>
      <c r="T2" s="49"/>
      <c r="U2" s="49"/>
      <c r="V2" s="49"/>
      <c r="W2" s="49"/>
      <c r="X2" s="11" t="s">
        <v>23</v>
      </c>
      <c r="Y2" s="11" t="s">
        <v>24</v>
      </c>
      <c r="Z2" s="11" t="s">
        <v>25</v>
      </c>
      <c r="AA2" s="11" t="s">
        <v>23</v>
      </c>
      <c r="AB2" s="11" t="s">
        <v>24</v>
      </c>
      <c r="AC2" s="11" t="s">
        <v>25</v>
      </c>
      <c r="AD2" s="11" t="s">
        <v>23</v>
      </c>
      <c r="AE2" s="11" t="s">
        <v>24</v>
      </c>
      <c r="AF2" s="11" t="s">
        <v>25</v>
      </c>
    </row>
    <row r="3" spans="1:32" ht="249.95" customHeight="1" x14ac:dyDescent="0.25">
      <c r="A3" s="17">
        <v>1</v>
      </c>
      <c r="B3" s="18" t="s">
        <v>26</v>
      </c>
      <c r="D3" s="18" t="s">
        <v>27</v>
      </c>
      <c r="E3" s="2" t="s">
        <v>28</v>
      </c>
      <c r="F3" s="14" t="s">
        <v>29</v>
      </c>
      <c r="H3" s="14">
        <f>HLOOKUP($B3,Desafios!$B$1:$V$30,MATCH(SbN!H$2,Desafios!$A$1:$A$30,0),0)</f>
        <v>4</v>
      </c>
      <c r="I3" s="14">
        <f>HLOOKUP($B3,Desafios!$B$1:$V$30,MATCH(SbN!I$2,Desafios!$A$1:$A$30,0),0)</f>
        <v>4</v>
      </c>
      <c r="J3" s="14">
        <f>HLOOKUP($B3,Desafios!$B$1:$V$30,MATCH(SbN!J$2,Desafios!$A$1:$A$30,0),0)</f>
        <v>5</v>
      </c>
      <c r="K3" s="14">
        <f>HLOOKUP($B3,Desafios!$B$1:$V$30,MATCH(SbN!K$2,Desafios!$A$1:$A$30,0),0)</f>
        <v>4</v>
      </c>
      <c r="L3" s="15">
        <f>VLOOKUP($A3,Costos!$A$1:$F$22,5,FALSE)</f>
        <v>1</v>
      </c>
      <c r="M3" s="15">
        <f>VLOOKUP($A3,Costos!$A$1:$F$22,6,FALSE)</f>
        <v>1</v>
      </c>
      <c r="N3" s="16" t="s">
        <v>30</v>
      </c>
      <c r="O3" s="16" t="s">
        <v>31</v>
      </c>
      <c r="P3" s="16" t="s">
        <v>32</v>
      </c>
      <c r="Q3" s="16" t="s">
        <v>33</v>
      </c>
      <c r="R3" s="16" t="s">
        <v>34</v>
      </c>
      <c r="S3" s="16" t="s">
        <v>35</v>
      </c>
      <c r="T3" s="16" t="s">
        <v>333</v>
      </c>
      <c r="U3" s="16" t="s">
        <v>36</v>
      </c>
      <c r="W3" s="2" t="s">
        <v>37</v>
      </c>
      <c r="X3" s="14" t="s">
        <v>38</v>
      </c>
      <c r="Y3" s="14" t="s">
        <v>39</v>
      </c>
      <c r="Z3" s="14" t="s">
        <v>39</v>
      </c>
      <c r="AA3" s="14" t="s">
        <v>40</v>
      </c>
      <c r="AB3" s="14" t="s">
        <v>41</v>
      </c>
      <c r="AC3" s="14" t="s">
        <v>38</v>
      </c>
      <c r="AD3" s="14" t="s">
        <v>41</v>
      </c>
      <c r="AE3" s="14" t="s">
        <v>38</v>
      </c>
      <c r="AF3" s="14" t="s">
        <v>39</v>
      </c>
    </row>
    <row r="4" spans="1:32" ht="249.95" customHeight="1" x14ac:dyDescent="0.25">
      <c r="A4" s="17">
        <v>2</v>
      </c>
      <c r="B4" s="18" t="s">
        <v>42</v>
      </c>
      <c r="D4" s="18" t="s">
        <v>27</v>
      </c>
      <c r="E4" s="2" t="s">
        <v>43</v>
      </c>
      <c r="F4" s="14" t="s">
        <v>29</v>
      </c>
      <c r="H4" s="14">
        <f>HLOOKUP($B4,Desafios!$B$1:$V$30,MATCH(SbN!H$2,Desafios!$A$1:$A$30,0),0)</f>
        <v>3</v>
      </c>
      <c r="I4" s="14">
        <f>HLOOKUP($B4,Desafios!$B$1:$V$30,MATCH(SbN!I$2,Desafios!$A$1:$A$30,0),0)</f>
        <v>3</v>
      </c>
      <c r="J4" s="14">
        <f>HLOOKUP($B4,Desafios!$B$1:$V$30,MATCH(SbN!J$2,Desafios!$A$1:$A$30,0),0)</f>
        <v>5</v>
      </c>
      <c r="K4" s="14">
        <f>HLOOKUP($B4,Desafios!$B$1:$V$30,MATCH(SbN!K$2,Desafios!$A$1:$A$30,0),0)</f>
        <v>4</v>
      </c>
      <c r="L4" s="15">
        <f>VLOOKUP($A4,Costos!$A$1:$F$22,5,FALSE)</f>
        <v>1</v>
      </c>
      <c r="M4" s="15">
        <f>VLOOKUP($A4,Costos!$A$1:$F$22,6,FALSE)</f>
        <v>1</v>
      </c>
      <c r="N4" s="16" t="s">
        <v>44</v>
      </c>
      <c r="O4" s="16" t="s">
        <v>45</v>
      </c>
      <c r="P4" s="16" t="s">
        <v>46</v>
      </c>
      <c r="Q4" s="16" t="s">
        <v>47</v>
      </c>
      <c r="R4" s="16" t="s">
        <v>48</v>
      </c>
      <c r="S4" s="16" t="s">
        <v>49</v>
      </c>
      <c r="T4" s="16" t="s">
        <v>50</v>
      </c>
      <c r="U4" s="16" t="s">
        <v>51</v>
      </c>
      <c r="W4" s="2" t="s">
        <v>52</v>
      </c>
      <c r="X4" s="14" t="s">
        <v>40</v>
      </c>
      <c r="Y4" s="14" t="s">
        <v>41</v>
      </c>
      <c r="Z4" s="14" t="s">
        <v>41</v>
      </c>
      <c r="AA4" s="14" t="s">
        <v>38</v>
      </c>
      <c r="AB4" s="14" t="s">
        <v>38</v>
      </c>
      <c r="AC4" s="14" t="s">
        <v>38</v>
      </c>
      <c r="AD4" s="14" t="s">
        <v>38</v>
      </c>
      <c r="AE4" s="14" t="s">
        <v>38</v>
      </c>
      <c r="AF4" s="14" t="s">
        <v>41</v>
      </c>
    </row>
    <row r="5" spans="1:32" ht="249.95" customHeight="1" x14ac:dyDescent="0.25">
      <c r="A5" s="17">
        <v>4</v>
      </c>
      <c r="B5" s="18" t="s">
        <v>53</v>
      </c>
      <c r="D5" s="18" t="s">
        <v>27</v>
      </c>
      <c r="E5" s="2" t="s">
        <v>334</v>
      </c>
      <c r="F5" s="14" t="s">
        <v>29</v>
      </c>
      <c r="H5" s="14">
        <f>HLOOKUP($B5,Desafios!$B$1:$V$30,MATCH(SbN!H$2,Desafios!$A$1:$A$30,0),0)</f>
        <v>4</v>
      </c>
      <c r="I5" s="14">
        <f>HLOOKUP($B5,Desafios!$B$1:$V$30,MATCH(SbN!I$2,Desafios!$A$1:$A$30,0),0)</f>
        <v>3</v>
      </c>
      <c r="J5" s="14">
        <f>HLOOKUP($B5,Desafios!$B$1:$V$30,MATCH(SbN!J$2,Desafios!$A$1:$A$30,0),0)</f>
        <v>5</v>
      </c>
      <c r="K5" s="14">
        <f>HLOOKUP($B5,Desafios!$B$1:$V$30,MATCH(SbN!K$2,Desafios!$A$1:$A$30,0),0)</f>
        <v>4</v>
      </c>
      <c r="L5" s="15">
        <f>VLOOKUP($A5,Costos!$A$1:$F$22,5,FALSE)</f>
        <v>1</v>
      </c>
      <c r="M5" s="15">
        <f>VLOOKUP($A5,Costos!$A$1:$F$22,6,FALSE)</f>
        <v>1</v>
      </c>
      <c r="N5" s="16" t="s">
        <v>54</v>
      </c>
      <c r="O5" s="16" t="s">
        <v>55</v>
      </c>
      <c r="P5" s="16" t="s">
        <v>56</v>
      </c>
      <c r="Q5" s="16" t="s">
        <v>57</v>
      </c>
      <c r="R5" s="16" t="s">
        <v>58</v>
      </c>
      <c r="S5" s="16" t="s">
        <v>59</v>
      </c>
      <c r="T5" s="16" t="s">
        <v>60</v>
      </c>
      <c r="U5" s="16" t="s">
        <v>61</v>
      </c>
      <c r="W5" s="2" t="s">
        <v>62</v>
      </c>
      <c r="X5" s="14" t="s">
        <v>38</v>
      </c>
      <c r="Y5" s="14" t="s">
        <v>39</v>
      </c>
      <c r="Z5" s="14" t="s">
        <v>39</v>
      </c>
      <c r="AA5" s="14" t="s">
        <v>41</v>
      </c>
      <c r="AB5" s="14" t="s">
        <v>41</v>
      </c>
      <c r="AC5" s="14" t="s">
        <v>38</v>
      </c>
      <c r="AD5" s="14" t="s">
        <v>41</v>
      </c>
      <c r="AE5" s="14" t="s">
        <v>38</v>
      </c>
      <c r="AF5" s="14" t="s">
        <v>38</v>
      </c>
    </row>
    <row r="6" spans="1:32" ht="249.95" customHeight="1" x14ac:dyDescent="0.25">
      <c r="A6" s="17">
        <v>3</v>
      </c>
      <c r="B6" s="18" t="s">
        <v>63</v>
      </c>
      <c r="D6" s="18" t="s">
        <v>27</v>
      </c>
      <c r="E6" s="2" t="s">
        <v>335</v>
      </c>
      <c r="F6" s="14" t="s">
        <v>29</v>
      </c>
      <c r="H6" s="14">
        <f>HLOOKUP($B6,Desafios!$B$1:$V$30,MATCH(SbN!H$2,Desafios!$A$1:$A$30,0),0)</f>
        <v>4</v>
      </c>
      <c r="I6" s="14">
        <f>HLOOKUP($B6,Desafios!$B$1:$V$30,MATCH(SbN!I$2,Desafios!$A$1:$A$30,0),0)</f>
        <v>3</v>
      </c>
      <c r="J6" s="14">
        <f>HLOOKUP($B6,Desafios!$B$1:$V$30,MATCH(SbN!J$2,Desafios!$A$1:$A$30,0),0)</f>
        <v>5</v>
      </c>
      <c r="K6" s="14">
        <f>HLOOKUP($B6,Desafios!$B$1:$V$30,MATCH(SbN!K$2,Desafios!$A$1:$A$30,0),0)</f>
        <v>4</v>
      </c>
      <c r="L6" s="15">
        <f>VLOOKUP($A6,Costos!$A$1:$F$22,5,FALSE)</f>
        <v>1</v>
      </c>
      <c r="M6" s="15">
        <f>VLOOKUP($A6,Costos!$A$1:$F$22,6,FALSE)</f>
        <v>1</v>
      </c>
      <c r="N6" s="16" t="s">
        <v>64</v>
      </c>
      <c r="O6" s="16" t="s">
        <v>65</v>
      </c>
      <c r="P6" s="16" t="s">
        <v>66</v>
      </c>
      <c r="Q6" s="16" t="s">
        <v>67</v>
      </c>
      <c r="R6" s="16" t="s">
        <v>68</v>
      </c>
      <c r="S6" s="16" t="s">
        <v>69</v>
      </c>
      <c r="T6" s="16" t="s">
        <v>70</v>
      </c>
      <c r="U6" s="16" t="s">
        <v>71</v>
      </c>
      <c r="W6" s="2" t="s">
        <v>72</v>
      </c>
      <c r="X6" s="14" t="s">
        <v>38</v>
      </c>
      <c r="Y6" s="14" t="s">
        <v>39</v>
      </c>
      <c r="Z6" s="14" t="s">
        <v>39</v>
      </c>
      <c r="AA6" s="14" t="s">
        <v>40</v>
      </c>
      <c r="AB6" s="14" t="s">
        <v>41</v>
      </c>
      <c r="AC6" s="14" t="s">
        <v>38</v>
      </c>
      <c r="AD6" s="14" t="s">
        <v>41</v>
      </c>
      <c r="AE6" s="14" t="s">
        <v>38</v>
      </c>
      <c r="AF6" s="14" t="s">
        <v>38</v>
      </c>
    </row>
    <row r="7" spans="1:32" ht="249.95" customHeight="1" x14ac:dyDescent="0.25">
      <c r="A7" s="17">
        <v>5</v>
      </c>
      <c r="B7" s="18" t="s">
        <v>329</v>
      </c>
      <c r="D7" s="18" t="s">
        <v>27</v>
      </c>
      <c r="E7" s="2" t="s">
        <v>336</v>
      </c>
      <c r="F7" s="14" t="s">
        <v>29</v>
      </c>
      <c r="G7" s="14" t="s">
        <v>29</v>
      </c>
      <c r="H7" s="14">
        <f>HLOOKUP($B7,Desafios!$B$1:$V$30,MATCH(SbN!H$2,Desafios!$A$1:$A$30,0),0)</f>
        <v>4</v>
      </c>
      <c r="I7" s="14">
        <f>HLOOKUP($B7,Desafios!$B$1:$V$30,MATCH(SbN!I$2,Desafios!$A$1:$A$30,0),0)</f>
        <v>4</v>
      </c>
      <c r="J7" s="14">
        <f>HLOOKUP($B7,Desafios!$B$1:$V$30,MATCH(SbN!J$2,Desafios!$A$1:$A$30,0),0)</f>
        <v>5</v>
      </c>
      <c r="K7" s="14">
        <f>HLOOKUP($B7,Desafios!$B$1:$V$30,MATCH(SbN!K$2,Desafios!$A$1:$A$30,0),0)</f>
        <v>4</v>
      </c>
      <c r="L7" s="15">
        <f>VLOOKUP($A7,Costos!$A$1:$F$22,5,FALSE)</f>
        <v>1</v>
      </c>
      <c r="M7" s="15">
        <f>VLOOKUP($A7,Costos!$A$1:$F$22,6,FALSE)</f>
        <v>1</v>
      </c>
      <c r="N7" s="16" t="s">
        <v>73</v>
      </c>
      <c r="O7" s="16" t="s">
        <v>74</v>
      </c>
      <c r="P7" s="16" t="s">
        <v>75</v>
      </c>
      <c r="Q7" s="16" t="s">
        <v>76</v>
      </c>
      <c r="R7" s="16" t="s">
        <v>77</v>
      </c>
      <c r="S7" s="16" t="s">
        <v>78</v>
      </c>
      <c r="T7" s="16" t="s">
        <v>79</v>
      </c>
      <c r="U7" s="16" t="s">
        <v>80</v>
      </c>
      <c r="W7" s="2" t="s">
        <v>81</v>
      </c>
      <c r="X7" s="14" t="s">
        <v>40</v>
      </c>
      <c r="Y7" s="14" t="s">
        <v>41</v>
      </c>
      <c r="Z7" s="14" t="s">
        <v>38</v>
      </c>
      <c r="AA7" s="14" t="s">
        <v>40</v>
      </c>
      <c r="AB7" s="14" t="s">
        <v>41</v>
      </c>
      <c r="AC7" s="14" t="s">
        <v>38</v>
      </c>
      <c r="AD7" s="14" t="s">
        <v>41</v>
      </c>
      <c r="AE7" s="14" t="s">
        <v>38</v>
      </c>
      <c r="AF7" s="14" t="s">
        <v>39</v>
      </c>
    </row>
    <row r="8" spans="1:32" ht="249.95" customHeight="1" x14ac:dyDescent="0.25">
      <c r="A8" s="17">
        <v>6</v>
      </c>
      <c r="B8" s="18" t="s">
        <v>330</v>
      </c>
      <c r="D8" s="18" t="s">
        <v>82</v>
      </c>
      <c r="E8" s="2" t="s">
        <v>337</v>
      </c>
      <c r="F8" s="14" t="s">
        <v>29</v>
      </c>
      <c r="G8" s="14" t="s">
        <v>29</v>
      </c>
      <c r="H8" s="14">
        <f>HLOOKUP($B8,Desafios!$B$1:$V$30,MATCH(SbN!H$2,Desafios!$A$1:$A$30,0),0)</f>
        <v>5</v>
      </c>
      <c r="I8" s="14">
        <f>HLOOKUP($B8,Desafios!$B$1:$V$30,MATCH(SbN!I$2,Desafios!$A$1:$A$30,0),0)</f>
        <v>4</v>
      </c>
      <c r="J8" s="14">
        <f>HLOOKUP($B8,Desafios!$B$1:$V$30,MATCH(SbN!J$2,Desafios!$A$1:$A$30,0),0)</f>
        <v>4</v>
      </c>
      <c r="K8" s="14">
        <f>HLOOKUP($B8,Desafios!$B$1:$V$30,MATCH(SbN!K$2,Desafios!$A$1:$A$30,0),0)</f>
        <v>3</v>
      </c>
      <c r="L8" s="15">
        <f>VLOOKUP($A8,Costos!$A$1:$F$22,5,FALSE)</f>
        <v>3</v>
      </c>
      <c r="M8" s="15">
        <f>VLOOKUP($A8,Costos!$A$1:$F$22,6,FALSE)</f>
        <v>4</v>
      </c>
      <c r="N8" s="16" t="s">
        <v>338</v>
      </c>
      <c r="O8" s="16" t="s">
        <v>83</v>
      </c>
      <c r="P8" s="16" t="s">
        <v>84</v>
      </c>
      <c r="Q8" s="16" t="s">
        <v>85</v>
      </c>
      <c r="R8" s="16" t="s">
        <v>86</v>
      </c>
      <c r="S8" s="16" t="s">
        <v>87</v>
      </c>
      <c r="T8" s="16" t="s">
        <v>88</v>
      </c>
      <c r="U8" s="16" t="s">
        <v>89</v>
      </c>
      <c r="W8" s="2" t="s">
        <v>339</v>
      </c>
      <c r="X8" s="14" t="s">
        <v>38</v>
      </c>
      <c r="Y8" s="14" t="s">
        <v>39</v>
      </c>
      <c r="Z8" s="14" t="s">
        <v>39</v>
      </c>
      <c r="AA8" s="14" t="s">
        <v>41</v>
      </c>
      <c r="AB8" s="14" t="s">
        <v>38</v>
      </c>
      <c r="AC8" s="14" t="s">
        <v>38</v>
      </c>
      <c r="AD8" s="14" t="s">
        <v>41</v>
      </c>
      <c r="AE8" s="14" t="s">
        <v>38</v>
      </c>
      <c r="AF8" s="14" t="s">
        <v>39</v>
      </c>
    </row>
    <row r="9" spans="1:32" ht="249.95" customHeight="1" x14ac:dyDescent="0.25">
      <c r="A9" s="17">
        <v>7</v>
      </c>
      <c r="B9" s="18" t="s">
        <v>90</v>
      </c>
      <c r="D9" s="18" t="s">
        <v>82</v>
      </c>
      <c r="E9" s="2" t="s">
        <v>91</v>
      </c>
      <c r="G9" s="14" t="s">
        <v>29</v>
      </c>
      <c r="H9" s="14">
        <f>HLOOKUP($B9,Desafios!$B$1:$V$30,MATCH(SbN!H$2,Desafios!$A$1:$A$30,0),0)</f>
        <v>4</v>
      </c>
      <c r="I9" s="14">
        <f>HLOOKUP($B9,Desafios!$B$1:$V$30,MATCH(SbN!I$2,Desafios!$A$1:$A$30,0),0)</f>
        <v>2</v>
      </c>
      <c r="J9" s="14">
        <f>HLOOKUP($B9,Desafios!$B$1:$V$30,MATCH(SbN!J$2,Desafios!$A$1:$A$30,0),0)</f>
        <v>5</v>
      </c>
      <c r="K9" s="14">
        <f>HLOOKUP($B9,Desafios!$B$1:$V$30,MATCH(SbN!K$2,Desafios!$A$1:$A$30,0),0)</f>
        <v>4</v>
      </c>
      <c r="L9" s="15">
        <f>VLOOKUP($A9,Costos!$A$1:$F$22,5,FALSE)</f>
        <v>2</v>
      </c>
      <c r="M9" s="15">
        <f>VLOOKUP($A9,Costos!$A$1:$F$22,6,FALSE)</f>
        <v>2</v>
      </c>
      <c r="N9" s="16" t="s">
        <v>92</v>
      </c>
      <c r="O9" s="16" t="s">
        <v>93</v>
      </c>
      <c r="P9" s="16" t="s">
        <v>94</v>
      </c>
      <c r="Q9" s="16" t="s">
        <v>95</v>
      </c>
      <c r="R9" s="16" t="s">
        <v>96</v>
      </c>
      <c r="S9" s="16" t="s">
        <v>97</v>
      </c>
      <c r="T9" s="16" t="s">
        <v>98</v>
      </c>
      <c r="U9" s="16" t="s">
        <v>99</v>
      </c>
      <c r="W9" s="2" t="s">
        <v>100</v>
      </c>
      <c r="X9" s="14" t="s">
        <v>38</v>
      </c>
      <c r="Y9" s="14" t="s">
        <v>39</v>
      </c>
      <c r="Z9" s="14" t="s">
        <v>39</v>
      </c>
      <c r="AA9" s="14" t="s">
        <v>41</v>
      </c>
      <c r="AB9" s="14" t="s">
        <v>38</v>
      </c>
      <c r="AC9" s="14" t="s">
        <v>39</v>
      </c>
      <c r="AD9" s="14" t="s">
        <v>38</v>
      </c>
      <c r="AE9" s="14" t="s">
        <v>38</v>
      </c>
      <c r="AF9" s="14" t="s">
        <v>39</v>
      </c>
    </row>
    <row r="10" spans="1:32" ht="249.95" customHeight="1" x14ac:dyDescent="0.25">
      <c r="A10" s="17">
        <v>10</v>
      </c>
      <c r="B10" s="18" t="s">
        <v>101</v>
      </c>
      <c r="D10" s="18" t="s">
        <v>102</v>
      </c>
      <c r="E10" s="2" t="s">
        <v>341</v>
      </c>
      <c r="G10" s="14" t="s">
        <v>29</v>
      </c>
      <c r="H10" s="14">
        <f>HLOOKUP($B10,Desafios!$B$1:$V$30,MATCH(SbN!H$2,Desafios!$A$1:$A$30,0),0)</f>
        <v>4</v>
      </c>
      <c r="I10" s="14">
        <f>HLOOKUP($B10,Desafios!$B$1:$V$30,MATCH(SbN!I$2,Desafios!$A$1:$A$30,0),0)</f>
        <v>3</v>
      </c>
      <c r="J10" s="14">
        <f>HLOOKUP($B10,Desafios!$B$1:$V$30,MATCH(SbN!J$2,Desafios!$A$1:$A$30,0),0)</f>
        <v>5</v>
      </c>
      <c r="K10" s="14">
        <f>HLOOKUP($B10,Desafios!$B$1:$V$30,MATCH(SbN!K$2,Desafios!$A$1:$A$30,0),0)</f>
        <v>4</v>
      </c>
      <c r="L10" s="15">
        <f>VLOOKUP($A10,Costos!$A$1:$F$22,5,FALSE)</f>
        <v>3</v>
      </c>
      <c r="M10" s="15">
        <f>VLOOKUP($A10,Costos!$A$1:$F$22,6,FALSE)</f>
        <v>4</v>
      </c>
      <c r="N10" s="16" t="s">
        <v>103</v>
      </c>
      <c r="O10" s="16" t="s">
        <v>104</v>
      </c>
      <c r="P10" s="16" t="s">
        <v>105</v>
      </c>
      <c r="Q10" s="16" t="s">
        <v>106</v>
      </c>
      <c r="R10" s="16" t="s">
        <v>107</v>
      </c>
      <c r="S10" s="16" t="s">
        <v>108</v>
      </c>
      <c r="T10" s="16" t="s">
        <v>109</v>
      </c>
      <c r="U10" s="16" t="s">
        <v>80</v>
      </c>
      <c r="W10" s="2" t="s">
        <v>340</v>
      </c>
      <c r="X10" s="14" t="s">
        <v>38</v>
      </c>
      <c r="Y10" s="14" t="s">
        <v>39</v>
      </c>
      <c r="Z10" s="14" t="s">
        <v>39</v>
      </c>
      <c r="AA10" s="14" t="s">
        <v>40</v>
      </c>
      <c r="AB10" s="14" t="s">
        <v>41</v>
      </c>
      <c r="AC10" s="14" t="s">
        <v>38</v>
      </c>
      <c r="AD10" s="14" t="s">
        <v>41</v>
      </c>
      <c r="AE10" s="14" t="s">
        <v>38</v>
      </c>
      <c r="AF10" s="14" t="s">
        <v>39</v>
      </c>
    </row>
    <row r="11" spans="1:32" ht="249.95" customHeight="1" x14ac:dyDescent="0.25">
      <c r="A11" s="17">
        <v>12</v>
      </c>
      <c r="B11" s="18" t="s">
        <v>110</v>
      </c>
      <c r="D11" s="18" t="s">
        <v>102</v>
      </c>
      <c r="E11" s="2" t="s">
        <v>342</v>
      </c>
      <c r="G11" s="14" t="s">
        <v>29</v>
      </c>
      <c r="H11" s="14">
        <f>HLOOKUP($B11,Desafios!$B$1:$V$30,MATCH(SbN!H$2,Desafios!$A$1:$A$30,0),0)</f>
        <v>4</v>
      </c>
      <c r="I11" s="14">
        <f>HLOOKUP($B11,Desafios!$B$1:$V$30,MATCH(SbN!I$2,Desafios!$A$1:$A$30,0),0)</f>
        <v>3</v>
      </c>
      <c r="J11" s="14">
        <f>HLOOKUP($B11,Desafios!$B$1:$V$30,MATCH(SbN!J$2,Desafios!$A$1:$A$30,0),0)</f>
        <v>5</v>
      </c>
      <c r="K11" s="14">
        <f>HLOOKUP($B11,Desafios!$B$1:$V$30,MATCH(SbN!K$2,Desafios!$A$1:$A$30,0),0)</f>
        <v>4</v>
      </c>
      <c r="L11" s="15">
        <f>VLOOKUP($A11,Costos!$A$1:$F$22,5,FALSE)</f>
        <v>5</v>
      </c>
      <c r="M11" s="15">
        <f>VLOOKUP($A11,Costos!$A$1:$F$22,6,FALSE)</f>
        <v>5</v>
      </c>
      <c r="N11" s="16" t="s">
        <v>111</v>
      </c>
      <c r="O11" s="16" t="s">
        <v>112</v>
      </c>
      <c r="P11" s="16" t="s">
        <v>113</v>
      </c>
      <c r="Q11" s="16" t="s">
        <v>114</v>
      </c>
      <c r="R11" s="16" t="s">
        <v>115</v>
      </c>
      <c r="S11" s="16" t="s">
        <v>116</v>
      </c>
      <c r="T11" s="16" t="s">
        <v>117</v>
      </c>
      <c r="U11" s="16" t="s">
        <v>118</v>
      </c>
      <c r="W11" s="2" t="s">
        <v>119</v>
      </c>
      <c r="X11" s="14" t="s">
        <v>38</v>
      </c>
      <c r="Y11" s="14" t="s">
        <v>120</v>
      </c>
      <c r="Z11" s="14" t="s">
        <v>120</v>
      </c>
      <c r="AA11" s="14" t="s">
        <v>38</v>
      </c>
      <c r="AB11" s="14" t="s">
        <v>38</v>
      </c>
      <c r="AC11" s="14" t="s">
        <v>120</v>
      </c>
      <c r="AD11" s="14" t="s">
        <v>41</v>
      </c>
      <c r="AE11" s="14" t="s">
        <v>38</v>
      </c>
      <c r="AF11" s="14" t="s">
        <v>120</v>
      </c>
    </row>
    <row r="12" spans="1:32" ht="249.95" customHeight="1" x14ac:dyDescent="0.25">
      <c r="A12" s="17">
        <v>11</v>
      </c>
      <c r="B12" s="18" t="s">
        <v>332</v>
      </c>
      <c r="D12" s="18" t="s">
        <v>102</v>
      </c>
      <c r="E12" s="2" t="s">
        <v>343</v>
      </c>
      <c r="F12" s="14" t="s">
        <v>29</v>
      </c>
      <c r="G12" s="14" t="s">
        <v>29</v>
      </c>
      <c r="H12" s="14">
        <f>HLOOKUP($B12,Desafios!$B$1:$V$30,MATCH(SbN!H$2,Desafios!$A$1:$A$30,0),0)</f>
        <v>5</v>
      </c>
      <c r="I12" s="14">
        <f>HLOOKUP($B12,Desafios!$B$1:$V$30,MATCH(SbN!I$2,Desafios!$A$1:$A$30,0),0)</f>
        <v>2</v>
      </c>
      <c r="J12" s="14">
        <f>HLOOKUP($B12,Desafios!$B$1:$V$30,MATCH(SbN!J$2,Desafios!$A$1:$A$30,0),0)</f>
        <v>5</v>
      </c>
      <c r="K12" s="14">
        <f>HLOOKUP($B12,Desafios!$B$1:$V$30,MATCH(SbN!K$2,Desafios!$A$1:$A$30,0),0)</f>
        <v>5</v>
      </c>
      <c r="L12" s="15">
        <f>VLOOKUP($A12,Costos!$A$1:$F$22,5,FALSE)</f>
        <v>4</v>
      </c>
      <c r="M12" s="15">
        <f>VLOOKUP($A12,Costos!$A$1:$F$22,6,FALSE)</f>
        <v>5</v>
      </c>
      <c r="N12" s="16" t="s">
        <v>121</v>
      </c>
      <c r="O12" s="16" t="s">
        <v>122</v>
      </c>
      <c r="P12" s="16" t="s">
        <v>123</v>
      </c>
      <c r="Q12" s="16" t="s">
        <v>103</v>
      </c>
      <c r="R12" s="16" t="s">
        <v>124</v>
      </c>
      <c r="S12" s="16" t="s">
        <v>125</v>
      </c>
      <c r="T12" s="16" t="s">
        <v>126</v>
      </c>
      <c r="U12" s="16" t="s">
        <v>80</v>
      </c>
      <c r="W12" s="2" t="s">
        <v>344</v>
      </c>
      <c r="X12" s="14" t="s">
        <v>38</v>
      </c>
      <c r="Y12" s="14" t="s">
        <v>38</v>
      </c>
      <c r="Z12" s="14" t="s">
        <v>39</v>
      </c>
      <c r="AA12" s="14" t="s">
        <v>41</v>
      </c>
      <c r="AB12" s="14" t="s">
        <v>38</v>
      </c>
      <c r="AC12" s="14" t="s">
        <v>39</v>
      </c>
      <c r="AD12" s="14" t="s">
        <v>41</v>
      </c>
      <c r="AE12" s="14" t="s">
        <v>38</v>
      </c>
      <c r="AF12" s="14" t="s">
        <v>39</v>
      </c>
    </row>
    <row r="13" spans="1:32" ht="249.95" customHeight="1" x14ac:dyDescent="0.25">
      <c r="A13" s="17">
        <v>8</v>
      </c>
      <c r="B13" s="18" t="s">
        <v>127</v>
      </c>
      <c r="D13" s="18" t="s">
        <v>102</v>
      </c>
      <c r="E13" s="2" t="s">
        <v>345</v>
      </c>
      <c r="G13" s="14" t="s">
        <v>29</v>
      </c>
      <c r="H13" s="14">
        <f>HLOOKUP($B13,Desafios!$B$1:$V$30,MATCH(SbN!H$2,Desafios!$A$1:$A$30,0),0)</f>
        <v>3</v>
      </c>
      <c r="I13" s="14">
        <f>HLOOKUP($B13,Desafios!$B$1:$V$30,MATCH(SbN!I$2,Desafios!$A$1:$A$30,0),0)</f>
        <v>3</v>
      </c>
      <c r="J13" s="14">
        <f>HLOOKUP($B13,Desafios!$B$1:$V$30,MATCH(SbN!J$2,Desafios!$A$1:$A$30,0),0)</f>
        <v>5</v>
      </c>
      <c r="K13" s="14">
        <f>HLOOKUP($B13,Desafios!$B$1:$V$30,MATCH(SbN!K$2,Desafios!$A$1:$A$30,0),0)</f>
        <v>4</v>
      </c>
      <c r="L13" s="15">
        <f>VLOOKUP($A13,Costos!$A$1:$F$22,5,FALSE)</f>
        <v>2</v>
      </c>
      <c r="M13" s="15">
        <f>VLOOKUP($A13,Costos!$A$1:$F$22,6,FALSE)</f>
        <v>1</v>
      </c>
      <c r="N13" s="16" t="s">
        <v>128</v>
      </c>
      <c r="O13" s="16" t="s">
        <v>129</v>
      </c>
      <c r="P13" s="16" t="s">
        <v>130</v>
      </c>
      <c r="Q13" s="16" t="s">
        <v>131</v>
      </c>
      <c r="R13" s="16" t="s">
        <v>132</v>
      </c>
      <c r="S13" s="16" t="s">
        <v>133</v>
      </c>
      <c r="T13" s="16" t="s">
        <v>134</v>
      </c>
      <c r="U13" s="16" t="s">
        <v>80</v>
      </c>
      <c r="W13" s="2" t="s">
        <v>135</v>
      </c>
      <c r="X13" s="14" t="s">
        <v>38</v>
      </c>
      <c r="Y13" s="14" t="s">
        <v>39</v>
      </c>
      <c r="Z13" s="14" t="s">
        <v>39</v>
      </c>
      <c r="AA13" s="14" t="s">
        <v>41</v>
      </c>
      <c r="AB13" s="14" t="s">
        <v>41</v>
      </c>
      <c r="AC13" s="14" t="s">
        <v>41</v>
      </c>
      <c r="AD13" s="14" t="s">
        <v>41</v>
      </c>
      <c r="AE13" s="14" t="s">
        <v>38</v>
      </c>
      <c r="AF13" s="14" t="s">
        <v>38</v>
      </c>
    </row>
    <row r="14" spans="1:32" ht="249.95" customHeight="1" x14ac:dyDescent="0.25">
      <c r="A14" s="17">
        <v>13</v>
      </c>
      <c r="B14" s="18" t="s">
        <v>136</v>
      </c>
      <c r="D14" s="18" t="s">
        <v>102</v>
      </c>
      <c r="E14" s="2" t="s">
        <v>346</v>
      </c>
      <c r="G14" s="14" t="s">
        <v>29</v>
      </c>
      <c r="H14" s="14">
        <f>HLOOKUP($B14,Desafios!$B$1:$V$30,MATCH(SbN!H$2,Desafios!$A$1:$A$30,0),0)</f>
        <v>3</v>
      </c>
      <c r="I14" s="14">
        <f>HLOOKUP($B14,Desafios!$B$1:$V$30,MATCH(SbN!I$2,Desafios!$A$1:$A$30,0),0)</f>
        <v>3</v>
      </c>
      <c r="J14" s="14">
        <f>HLOOKUP($B14,Desafios!$B$1:$V$30,MATCH(SbN!J$2,Desafios!$A$1:$A$30,0),0)</f>
        <v>4</v>
      </c>
      <c r="K14" s="14">
        <f>HLOOKUP($B14,Desafios!$B$1:$V$30,MATCH(SbN!K$2,Desafios!$A$1:$A$30,0),0)</f>
        <v>4</v>
      </c>
      <c r="L14" s="15">
        <f>VLOOKUP($A14,Costos!$A$1:$F$22,5,FALSE)</f>
        <v>4</v>
      </c>
      <c r="M14" s="15">
        <f>VLOOKUP($A14,Costos!$A$1:$F$22,6,FALSE)</f>
        <v>1</v>
      </c>
      <c r="N14" s="16" t="s">
        <v>137</v>
      </c>
      <c r="O14" s="16" t="s">
        <v>138</v>
      </c>
      <c r="P14" s="16" t="s">
        <v>103</v>
      </c>
      <c r="Q14" s="16" t="s">
        <v>139</v>
      </c>
      <c r="R14" s="16" t="s">
        <v>140</v>
      </c>
      <c r="S14" s="16" t="s">
        <v>141</v>
      </c>
      <c r="T14" s="16" t="s">
        <v>142</v>
      </c>
      <c r="U14" s="16" t="s">
        <v>143</v>
      </c>
      <c r="W14" s="2" t="s">
        <v>144</v>
      </c>
      <c r="X14" s="14" t="s">
        <v>38</v>
      </c>
      <c r="Y14" s="14" t="s">
        <v>120</v>
      </c>
      <c r="Z14" s="14" t="s">
        <v>120</v>
      </c>
      <c r="AA14" s="14" t="s">
        <v>40</v>
      </c>
      <c r="AB14" s="14" t="s">
        <v>41</v>
      </c>
      <c r="AC14" s="14" t="s">
        <v>38</v>
      </c>
      <c r="AD14" s="14" t="s">
        <v>41</v>
      </c>
      <c r="AE14" s="14" t="s">
        <v>38</v>
      </c>
      <c r="AF14" s="14" t="s">
        <v>38</v>
      </c>
    </row>
    <row r="15" spans="1:32" ht="249.95" customHeight="1" x14ac:dyDescent="0.25">
      <c r="A15" s="17">
        <v>9</v>
      </c>
      <c r="B15" s="18" t="s">
        <v>145</v>
      </c>
      <c r="D15" s="18" t="s">
        <v>102</v>
      </c>
      <c r="E15" s="2" t="s">
        <v>146</v>
      </c>
      <c r="G15" s="14" t="s">
        <v>29</v>
      </c>
      <c r="H15" s="14">
        <f>HLOOKUP($B15,Desafios!$B$1:$V$30,MATCH(SbN!H$2,Desafios!$A$1:$A$30,0),0)</f>
        <v>4</v>
      </c>
      <c r="I15" s="14">
        <f>HLOOKUP($B15,Desafios!$B$1:$V$30,MATCH(SbN!I$2,Desafios!$A$1:$A$30,0),0)</f>
        <v>3</v>
      </c>
      <c r="J15" s="14">
        <f>HLOOKUP($B15,Desafios!$B$1:$V$30,MATCH(SbN!J$2,Desafios!$A$1:$A$30,0),0)</f>
        <v>4</v>
      </c>
      <c r="K15" s="14">
        <f>HLOOKUP($B15,Desafios!$B$1:$V$30,MATCH(SbN!K$2,Desafios!$A$1:$A$30,0),0)</f>
        <v>4</v>
      </c>
      <c r="L15" s="15">
        <f>VLOOKUP($A15,Costos!$A$1:$F$22,5,FALSE)</f>
        <v>4</v>
      </c>
      <c r="M15" s="15">
        <f>VLOOKUP($A15,Costos!$A$1:$F$22,6,FALSE)</f>
        <v>5</v>
      </c>
      <c r="N15" s="16" t="s">
        <v>147</v>
      </c>
      <c r="O15" s="16" t="s">
        <v>148</v>
      </c>
      <c r="P15" s="16" t="s">
        <v>149</v>
      </c>
      <c r="Q15" s="16" t="s">
        <v>80</v>
      </c>
      <c r="R15" s="16" t="s">
        <v>150</v>
      </c>
      <c r="S15" s="16" t="s">
        <v>151</v>
      </c>
      <c r="T15" s="16" t="s">
        <v>152</v>
      </c>
      <c r="U15" s="16" t="s">
        <v>347</v>
      </c>
      <c r="W15" s="2" t="s">
        <v>153</v>
      </c>
      <c r="X15" s="14" t="s">
        <v>38</v>
      </c>
      <c r="Y15" s="14" t="s">
        <v>39</v>
      </c>
      <c r="Z15" s="14" t="s">
        <v>39</v>
      </c>
      <c r="AA15" s="14" t="s">
        <v>38</v>
      </c>
      <c r="AB15" s="14" t="s">
        <v>41</v>
      </c>
      <c r="AC15" s="14" t="s">
        <v>38</v>
      </c>
      <c r="AD15" s="14" t="s">
        <v>41</v>
      </c>
      <c r="AE15" s="14" t="s">
        <v>41</v>
      </c>
      <c r="AF15" s="14" t="s">
        <v>38</v>
      </c>
    </row>
    <row r="16" spans="1:32" ht="249.95" customHeight="1" x14ac:dyDescent="0.25">
      <c r="A16" s="17">
        <v>15</v>
      </c>
      <c r="B16" s="18" t="s">
        <v>331</v>
      </c>
      <c r="D16" s="18" t="s">
        <v>154</v>
      </c>
      <c r="E16" s="2" t="s">
        <v>348</v>
      </c>
      <c r="G16" s="14" t="s">
        <v>29</v>
      </c>
      <c r="H16" s="14">
        <f>HLOOKUP($B16,Desafios!$B$1:$V$30,MATCH(SbN!H$2,Desafios!$A$1:$A$30,0),0)</f>
        <v>5</v>
      </c>
      <c r="I16" s="14">
        <f>HLOOKUP($B16,Desafios!$B$1:$V$30,MATCH(SbN!I$2,Desafios!$A$1:$A$30,0),0)</f>
        <v>4</v>
      </c>
      <c r="J16" s="14">
        <f>HLOOKUP($B16,Desafios!$B$1:$V$30,MATCH(SbN!J$2,Desafios!$A$1:$A$30,0),0)</f>
        <v>2</v>
      </c>
      <c r="K16" s="14">
        <f>HLOOKUP($B16,Desafios!$B$1:$V$30,MATCH(SbN!K$2,Desafios!$A$1:$A$30,0),0)</f>
        <v>1</v>
      </c>
      <c r="L16" s="15">
        <f>VLOOKUP($A16,Costos!$A$1:$F$22,5,FALSE)</f>
        <v>4</v>
      </c>
      <c r="M16" s="15">
        <f>VLOOKUP($A16,Costos!$A$1:$F$22,6,FALSE)</f>
        <v>2</v>
      </c>
      <c r="N16" s="16" t="s">
        <v>93</v>
      </c>
      <c r="O16" s="16" t="s">
        <v>155</v>
      </c>
      <c r="P16" s="16" t="s">
        <v>156</v>
      </c>
      <c r="Q16" s="16" t="s">
        <v>157</v>
      </c>
      <c r="R16" s="16" t="s">
        <v>158</v>
      </c>
      <c r="S16" s="16" t="s">
        <v>159</v>
      </c>
      <c r="T16" s="16" t="s">
        <v>160</v>
      </c>
      <c r="U16" s="16" t="s">
        <v>161</v>
      </c>
      <c r="W16" s="2" t="s">
        <v>349</v>
      </c>
      <c r="X16" s="14" t="s">
        <v>38</v>
      </c>
      <c r="Y16" s="14" t="s">
        <v>120</v>
      </c>
      <c r="Z16" s="14" t="s">
        <v>120</v>
      </c>
      <c r="AA16" s="14" t="s">
        <v>41</v>
      </c>
      <c r="AB16" s="14" t="s">
        <v>38</v>
      </c>
      <c r="AC16" s="14" t="s">
        <v>120</v>
      </c>
      <c r="AD16" s="14" t="s">
        <v>41</v>
      </c>
      <c r="AE16" s="14" t="s">
        <v>38</v>
      </c>
      <c r="AF16" s="14" t="s">
        <v>120</v>
      </c>
    </row>
    <row r="17" spans="1:32" ht="249.95" customHeight="1" x14ac:dyDescent="0.25">
      <c r="A17" s="17">
        <v>18</v>
      </c>
      <c r="B17" s="18" t="s">
        <v>162</v>
      </c>
      <c r="D17" s="18" t="s">
        <v>154</v>
      </c>
      <c r="E17" s="2" t="s">
        <v>163</v>
      </c>
      <c r="G17" s="14" t="s">
        <v>29</v>
      </c>
      <c r="H17" s="14">
        <f>HLOOKUP($B17,Desafios!$B$1:$V$30,MATCH(SbN!H$2,Desafios!$A$1:$A$30,0),0)</f>
        <v>2</v>
      </c>
      <c r="I17" s="14">
        <f>HLOOKUP($B17,Desafios!$B$1:$V$30,MATCH(SbN!I$2,Desafios!$A$1:$A$30,0),0)</f>
        <v>2</v>
      </c>
      <c r="J17" s="14">
        <f>HLOOKUP($B17,Desafios!$B$1:$V$30,MATCH(SbN!J$2,Desafios!$A$1:$A$30,0),0)</f>
        <v>1</v>
      </c>
      <c r="K17" s="14">
        <f>HLOOKUP($B17,Desafios!$B$1:$V$30,MATCH(SbN!K$2,Desafios!$A$1:$A$30,0),0)</f>
        <v>1</v>
      </c>
      <c r="L17" s="15">
        <f>VLOOKUP($A17,Costos!$A$1:$F$22,5,FALSE)</f>
        <v>4</v>
      </c>
      <c r="M17" s="15">
        <f>VLOOKUP($A17,Costos!$A$1:$F$22,6,FALSE)</f>
        <v>4</v>
      </c>
      <c r="N17" s="16" t="s">
        <v>164</v>
      </c>
      <c r="O17" s="16" t="s">
        <v>165</v>
      </c>
      <c r="P17" s="16" t="s">
        <v>166</v>
      </c>
      <c r="Q17" s="16" t="s">
        <v>167</v>
      </c>
      <c r="R17" s="16" t="s">
        <v>168</v>
      </c>
      <c r="S17" s="16" t="s">
        <v>169</v>
      </c>
      <c r="T17" s="16" t="s">
        <v>170</v>
      </c>
      <c r="U17" s="16" t="s">
        <v>80</v>
      </c>
      <c r="W17" s="2" t="s">
        <v>171</v>
      </c>
      <c r="X17" s="14" t="s">
        <v>39</v>
      </c>
      <c r="Y17" s="14" t="s">
        <v>38</v>
      </c>
      <c r="Z17" s="14" t="s">
        <v>38</v>
      </c>
      <c r="AA17" s="14" t="s">
        <v>38</v>
      </c>
      <c r="AB17" s="14" t="s">
        <v>38</v>
      </c>
      <c r="AC17" s="14" t="s">
        <v>38</v>
      </c>
      <c r="AD17" s="14" t="s">
        <v>41</v>
      </c>
      <c r="AE17" s="14" t="s">
        <v>38</v>
      </c>
      <c r="AF17" s="14" t="s">
        <v>38</v>
      </c>
    </row>
    <row r="18" spans="1:32" ht="249.95" customHeight="1" x14ac:dyDescent="0.25">
      <c r="A18" s="17">
        <v>16</v>
      </c>
      <c r="B18" s="18" t="s">
        <v>172</v>
      </c>
      <c r="D18" s="18" t="s">
        <v>154</v>
      </c>
      <c r="E18" s="2" t="s">
        <v>350</v>
      </c>
      <c r="G18" s="14" t="s">
        <v>29</v>
      </c>
      <c r="H18" s="14">
        <f>HLOOKUP($B18,Desafios!$B$1:$V$30,MATCH(SbN!H$2,Desafios!$A$1:$A$30,0),0)</f>
        <v>4</v>
      </c>
      <c r="I18" s="14">
        <f>HLOOKUP($B18,Desafios!$B$1:$V$30,MATCH(SbN!I$2,Desafios!$A$1:$A$30,0),0)</f>
        <v>3</v>
      </c>
      <c r="J18" s="14">
        <f>HLOOKUP($B18,Desafios!$B$1:$V$30,MATCH(SbN!J$2,Desafios!$A$1:$A$30,0),0)</f>
        <v>2</v>
      </c>
      <c r="K18" s="14">
        <f>HLOOKUP($B18,Desafios!$B$1:$V$30,MATCH(SbN!K$2,Desafios!$A$1:$A$30,0),0)</f>
        <v>1</v>
      </c>
      <c r="L18" s="15">
        <f>VLOOKUP($A18,Costos!$A$1:$F$22,5,FALSE)</f>
        <v>3</v>
      </c>
      <c r="M18" s="15">
        <f>VLOOKUP($A18,Costos!$A$1:$F$22,6,FALSE)</f>
        <v>4</v>
      </c>
      <c r="N18" s="16" t="s">
        <v>173</v>
      </c>
      <c r="O18" s="16" t="s">
        <v>174</v>
      </c>
      <c r="P18" s="16" t="s">
        <v>175</v>
      </c>
      <c r="Q18" s="16" t="s">
        <v>176</v>
      </c>
      <c r="R18" s="16" t="s">
        <v>177</v>
      </c>
      <c r="S18" s="16" t="s">
        <v>178</v>
      </c>
      <c r="T18" s="16" t="s">
        <v>179</v>
      </c>
      <c r="U18" s="16" t="s">
        <v>180</v>
      </c>
      <c r="W18" s="2" t="s">
        <v>181</v>
      </c>
      <c r="X18" s="14" t="s">
        <v>38</v>
      </c>
      <c r="Y18" s="14" t="s">
        <v>39</v>
      </c>
      <c r="Z18" s="14" t="s">
        <v>39</v>
      </c>
      <c r="AA18" s="14" t="s">
        <v>41</v>
      </c>
      <c r="AB18" s="14" t="s">
        <v>38</v>
      </c>
      <c r="AC18" s="14" t="s">
        <v>39</v>
      </c>
      <c r="AD18" s="14" t="s">
        <v>41</v>
      </c>
      <c r="AE18" s="14" t="s">
        <v>38</v>
      </c>
      <c r="AF18" s="14" t="s">
        <v>39</v>
      </c>
    </row>
    <row r="19" spans="1:32" ht="249.95" customHeight="1" x14ac:dyDescent="0.25">
      <c r="A19" s="17">
        <v>19</v>
      </c>
      <c r="B19" s="47" t="s">
        <v>182</v>
      </c>
      <c r="D19" s="18" t="s">
        <v>154</v>
      </c>
      <c r="E19" s="2" t="s">
        <v>351</v>
      </c>
      <c r="G19" s="14" t="s">
        <v>29</v>
      </c>
      <c r="H19" s="14">
        <f>HLOOKUP($B19,Desafios!$B$1:$V$30,MATCH(SbN!H$2,Desafios!$A$1:$A$30,0),0)</f>
        <v>4</v>
      </c>
      <c r="I19" s="14">
        <f>HLOOKUP($B19,Desafios!$B$1:$V$30,MATCH(SbN!I$2,Desafios!$A$1:$A$30,0),0)</f>
        <v>3</v>
      </c>
      <c r="J19" s="14">
        <f>HLOOKUP($B19,Desafios!$B$1:$V$30,MATCH(SbN!J$2,Desafios!$A$1:$A$30,0),0)</f>
        <v>2</v>
      </c>
      <c r="K19" s="14">
        <f>HLOOKUP($B19,Desafios!$B$1:$V$30,MATCH(SbN!K$2,Desafios!$A$1:$A$30,0),0)</f>
        <v>1</v>
      </c>
      <c r="L19" s="15">
        <f>VLOOKUP($A19,Costos!$A$1:$F$22,5,FALSE)</f>
        <v>4</v>
      </c>
      <c r="M19" s="15">
        <f>VLOOKUP($A19,Costos!$A$1:$F$22,6,FALSE)</f>
        <v>4</v>
      </c>
      <c r="N19" s="16" t="s">
        <v>183</v>
      </c>
      <c r="O19" s="16" t="s">
        <v>184</v>
      </c>
      <c r="P19" s="16" t="s">
        <v>185</v>
      </c>
      <c r="Q19" s="16" t="s">
        <v>80</v>
      </c>
      <c r="R19" s="16" t="s">
        <v>186</v>
      </c>
      <c r="S19" s="16" t="s">
        <v>178</v>
      </c>
      <c r="T19" s="16" t="s">
        <v>180</v>
      </c>
      <c r="U19" s="16" t="s">
        <v>80</v>
      </c>
      <c r="W19" s="2" t="s">
        <v>352</v>
      </c>
      <c r="X19" s="14" t="s">
        <v>38</v>
      </c>
      <c r="Y19" s="14" t="s">
        <v>39</v>
      </c>
      <c r="Z19" s="14" t="s">
        <v>39</v>
      </c>
      <c r="AA19" s="14" t="s">
        <v>41</v>
      </c>
      <c r="AB19" s="14" t="s">
        <v>38</v>
      </c>
      <c r="AC19" s="14" t="s">
        <v>39</v>
      </c>
      <c r="AD19" s="14" t="s">
        <v>41</v>
      </c>
      <c r="AE19" s="14" t="s">
        <v>38</v>
      </c>
      <c r="AF19" s="14" t="s">
        <v>39</v>
      </c>
    </row>
    <row r="20" spans="1:32" ht="249.95" customHeight="1" x14ac:dyDescent="0.25">
      <c r="A20" s="17">
        <v>14</v>
      </c>
      <c r="B20" s="18" t="s">
        <v>187</v>
      </c>
      <c r="D20" s="18" t="s">
        <v>154</v>
      </c>
      <c r="E20" s="2" t="s">
        <v>188</v>
      </c>
      <c r="G20" s="14" t="s">
        <v>29</v>
      </c>
      <c r="H20" s="14">
        <f>HLOOKUP($B20,Desafios!$B$1:$V$30,MATCH(SbN!H$2,Desafios!$A$1:$A$30,0),0)</f>
        <v>4</v>
      </c>
      <c r="I20" s="14">
        <f>HLOOKUP($B20,Desafios!$B$1:$V$30,MATCH(SbN!I$2,Desafios!$A$1:$A$30,0),0)</f>
        <v>3</v>
      </c>
      <c r="J20" s="14">
        <f>HLOOKUP($B20,Desafios!$B$1:$V$30,MATCH(SbN!J$2,Desafios!$A$1:$A$30,0),0)</f>
        <v>3</v>
      </c>
      <c r="K20" s="14">
        <f>HLOOKUP($B20,Desafios!$B$1:$V$30,MATCH(SbN!K$2,Desafios!$A$1:$A$30,0),0)</f>
        <v>3</v>
      </c>
      <c r="L20" s="15">
        <f>VLOOKUP($A20,Costos!$A$1:$F$22,5,FALSE)</f>
        <v>2</v>
      </c>
      <c r="M20" s="15">
        <f>VLOOKUP($A20,Costos!$A$1:$F$22,6,FALSE)</f>
        <v>4</v>
      </c>
      <c r="N20" s="16" t="s">
        <v>189</v>
      </c>
      <c r="O20" s="16" t="s">
        <v>190</v>
      </c>
      <c r="P20" s="16" t="s">
        <v>191</v>
      </c>
      <c r="Q20" s="16" t="s">
        <v>192</v>
      </c>
      <c r="R20" s="16" t="s">
        <v>193</v>
      </c>
      <c r="S20" s="16" t="s">
        <v>194</v>
      </c>
      <c r="T20" s="16" t="s">
        <v>80</v>
      </c>
      <c r="U20" s="16" t="s">
        <v>80</v>
      </c>
      <c r="W20" s="2" t="s">
        <v>195</v>
      </c>
      <c r="X20" s="14" t="s">
        <v>38</v>
      </c>
      <c r="Y20" s="14" t="s">
        <v>120</v>
      </c>
      <c r="Z20" s="14" t="s">
        <v>120</v>
      </c>
      <c r="AA20" s="14" t="s">
        <v>40</v>
      </c>
      <c r="AB20" s="14" t="s">
        <v>41</v>
      </c>
      <c r="AC20" s="14" t="s">
        <v>38</v>
      </c>
      <c r="AD20" s="14" t="s">
        <v>41</v>
      </c>
      <c r="AE20" s="14" t="s">
        <v>38</v>
      </c>
      <c r="AF20" s="14" t="s">
        <v>120</v>
      </c>
    </row>
    <row r="21" spans="1:32" ht="249.95" customHeight="1" x14ac:dyDescent="0.25">
      <c r="A21" s="17">
        <v>17</v>
      </c>
      <c r="B21" s="47" t="s">
        <v>328</v>
      </c>
      <c r="D21" s="18" t="s">
        <v>154</v>
      </c>
      <c r="E21" s="2" t="s">
        <v>196</v>
      </c>
      <c r="G21" s="14" t="s">
        <v>29</v>
      </c>
      <c r="H21" s="14">
        <f>HLOOKUP($B21,Desafios!$B$1:$V$30,MATCH(SbN!H$2,Desafios!$A$1:$A$30,0),0)</f>
        <v>2</v>
      </c>
      <c r="I21" s="14">
        <f>HLOOKUP($B21,Desafios!$B$1:$V$30,MATCH(SbN!I$2,Desafios!$A$1:$A$30,0),0)</f>
        <v>2</v>
      </c>
      <c r="J21" s="14">
        <f>HLOOKUP($B21,Desafios!$B$1:$V$30,MATCH(SbN!J$2,Desafios!$A$1:$A$30,0),0)</f>
        <v>2</v>
      </c>
      <c r="K21" s="14">
        <f>HLOOKUP($B21,Desafios!$B$1:$V$30,MATCH(SbN!K$2,Desafios!$A$1:$A$30,0),0)</f>
        <v>2</v>
      </c>
      <c r="L21" s="15">
        <f>VLOOKUP($A21,Costos!$A$1:$F$22,5,FALSE)</f>
        <v>2</v>
      </c>
      <c r="M21" s="15">
        <f>VLOOKUP($A21,Costos!$A$1:$F$22,6,FALSE)</f>
        <v>4</v>
      </c>
      <c r="N21" s="16" t="s">
        <v>197</v>
      </c>
      <c r="O21" s="16" t="s">
        <v>198</v>
      </c>
      <c r="P21" s="16" t="s">
        <v>199</v>
      </c>
      <c r="Q21" s="16" t="s">
        <v>200</v>
      </c>
      <c r="R21" s="16" t="s">
        <v>201</v>
      </c>
      <c r="S21" s="16" t="s">
        <v>202</v>
      </c>
      <c r="T21" s="16" t="s">
        <v>203</v>
      </c>
      <c r="U21" s="16" t="s">
        <v>80</v>
      </c>
      <c r="W21" s="2" t="s">
        <v>204</v>
      </c>
      <c r="X21" s="14" t="s">
        <v>38</v>
      </c>
      <c r="Y21" s="14" t="s">
        <v>39</v>
      </c>
      <c r="Z21" s="14" t="s">
        <v>39</v>
      </c>
      <c r="AA21" s="14" t="s">
        <v>41</v>
      </c>
      <c r="AB21" s="14" t="s">
        <v>38</v>
      </c>
      <c r="AC21" s="14" t="s">
        <v>38</v>
      </c>
      <c r="AD21" s="14" t="s">
        <v>38</v>
      </c>
      <c r="AE21" s="14" t="s">
        <v>39</v>
      </c>
      <c r="AF21" s="14" t="s">
        <v>39</v>
      </c>
    </row>
    <row r="22" spans="1:32" ht="249.95" customHeight="1" x14ac:dyDescent="0.25">
      <c r="A22" s="17">
        <v>20</v>
      </c>
      <c r="B22" s="18" t="s">
        <v>205</v>
      </c>
      <c r="D22" s="18" t="s">
        <v>206</v>
      </c>
      <c r="E22" s="2" t="s">
        <v>353</v>
      </c>
      <c r="F22" s="14" t="s">
        <v>29</v>
      </c>
      <c r="H22" s="14">
        <f>HLOOKUP($B22,Desafios!$B$1:$V$30,MATCH(SbN!H$2,Desafios!$A$1:$A$30,0),0)</f>
        <v>2</v>
      </c>
      <c r="I22" s="14">
        <f>HLOOKUP($B22,Desafios!$B$1:$V$30,MATCH(SbN!I$2,Desafios!$A$1:$A$30,0),0)</f>
        <v>3</v>
      </c>
      <c r="J22" s="14">
        <f>HLOOKUP($B22,Desafios!$B$1:$V$30,MATCH(SbN!J$2,Desafios!$A$1:$A$30,0),0)</f>
        <v>4</v>
      </c>
      <c r="K22" s="14">
        <f>HLOOKUP($B22,Desafios!$B$1:$V$30,MATCH(SbN!K$2,Desafios!$A$1:$A$30,0),0)</f>
        <v>4</v>
      </c>
      <c r="L22" s="15">
        <f>VLOOKUP($A22,Costos!$A$1:$F$22,5,FALSE)</f>
        <v>1</v>
      </c>
      <c r="M22" s="15">
        <f>VLOOKUP($A22,Costos!$A$1:$F$22,6,FALSE)</f>
        <v>1</v>
      </c>
      <c r="N22" s="16" t="s">
        <v>207</v>
      </c>
      <c r="O22" s="16" t="s">
        <v>208</v>
      </c>
      <c r="P22" s="16" t="s">
        <v>209</v>
      </c>
      <c r="Q22" s="16" t="s">
        <v>210</v>
      </c>
      <c r="R22" s="16" t="s">
        <v>354</v>
      </c>
      <c r="S22" s="16" t="s">
        <v>211</v>
      </c>
      <c r="T22" s="16" t="s">
        <v>80</v>
      </c>
      <c r="U22" s="16" t="s">
        <v>80</v>
      </c>
      <c r="W22" s="2" t="s">
        <v>212</v>
      </c>
      <c r="X22" s="14" t="s">
        <v>38</v>
      </c>
      <c r="Y22" s="14" t="s">
        <v>39</v>
      </c>
      <c r="Z22" s="14" t="s">
        <v>39</v>
      </c>
      <c r="AA22" s="14" t="s">
        <v>38</v>
      </c>
      <c r="AB22" s="14" t="s">
        <v>39</v>
      </c>
      <c r="AC22" s="14" t="s">
        <v>39</v>
      </c>
      <c r="AD22" s="14" t="s">
        <v>38</v>
      </c>
      <c r="AE22" s="14" t="s">
        <v>39</v>
      </c>
      <c r="AF22" s="14" t="s">
        <v>39</v>
      </c>
    </row>
    <row r="23" spans="1:32" ht="249.95" customHeight="1" x14ac:dyDescent="0.25">
      <c r="A23" s="17">
        <v>21</v>
      </c>
      <c r="B23" s="18" t="s">
        <v>213</v>
      </c>
      <c r="D23" s="18" t="s">
        <v>214</v>
      </c>
      <c r="E23" s="2" t="s">
        <v>355</v>
      </c>
      <c r="G23" s="14" t="s">
        <v>29</v>
      </c>
      <c r="H23" s="14">
        <f>HLOOKUP($B23,Desafios!$B$1:$V$30,MATCH(SbN!H$2,Desafios!$A$1:$A$30,0),0)</f>
        <v>3</v>
      </c>
      <c r="I23" s="14">
        <f>HLOOKUP($B23,Desafios!$B$1:$V$30,MATCH(SbN!I$2,Desafios!$A$1:$A$30,0),0)</f>
        <v>5</v>
      </c>
      <c r="J23" s="14">
        <f>HLOOKUP($B23,Desafios!$B$1:$V$30,MATCH(SbN!J$2,Desafios!$A$1:$A$30,0),0)</f>
        <v>1</v>
      </c>
      <c r="K23" s="14">
        <f>HLOOKUP($B23,Desafios!$B$1:$V$30,MATCH(SbN!K$2,Desafios!$A$1:$A$30,0),0)</f>
        <v>1</v>
      </c>
      <c r="L23" s="15">
        <f>VLOOKUP($A23,Costos!$A$1:$F$22,5,FALSE)</f>
        <v>4</v>
      </c>
      <c r="M23" s="15">
        <f>VLOOKUP($A23,Costos!$A$1:$F$22,6,FALSE)</f>
        <v>4</v>
      </c>
      <c r="N23" s="16" t="s">
        <v>215</v>
      </c>
      <c r="O23" s="16" t="s">
        <v>216</v>
      </c>
      <c r="P23" s="16" t="s">
        <v>217</v>
      </c>
      <c r="Q23" s="16" t="s">
        <v>80</v>
      </c>
      <c r="R23" s="16" t="s">
        <v>218</v>
      </c>
      <c r="S23" s="16" t="s">
        <v>219</v>
      </c>
      <c r="T23" s="16" t="s">
        <v>80</v>
      </c>
      <c r="U23" s="16" t="s">
        <v>80</v>
      </c>
      <c r="W23" s="2" t="s">
        <v>220</v>
      </c>
      <c r="X23" s="14" t="s">
        <v>38</v>
      </c>
      <c r="Y23" s="14" t="s">
        <v>38</v>
      </c>
      <c r="Z23" s="14" t="s">
        <v>39</v>
      </c>
      <c r="AA23" s="14" t="s">
        <v>41</v>
      </c>
      <c r="AB23" s="14" t="s">
        <v>38</v>
      </c>
      <c r="AC23" s="14" t="s">
        <v>38</v>
      </c>
      <c r="AD23" s="14" t="s">
        <v>38</v>
      </c>
      <c r="AE23" s="14" t="s">
        <v>38</v>
      </c>
      <c r="AF23" s="14" t="s">
        <v>39</v>
      </c>
    </row>
    <row r="29" spans="1:32" ht="45.6" customHeight="1" x14ac:dyDescent="0.25"/>
    <row r="30" spans="1:32" ht="45.6" customHeight="1" x14ac:dyDescent="0.25"/>
    <row r="31" spans="1:32" ht="45.6" customHeight="1" x14ac:dyDescent="0.25"/>
    <row r="32" spans="1:32" ht="45.6" customHeight="1" x14ac:dyDescent="0.25"/>
    <row r="33" ht="45.6" customHeight="1" x14ac:dyDescent="0.25"/>
    <row r="34" ht="45.6" customHeight="1" x14ac:dyDescent="0.25"/>
  </sheetData>
  <mergeCells count="15">
    <mergeCell ref="X1:Z1"/>
    <mergeCell ref="AD1:AF1"/>
    <mergeCell ref="AA1:AC1"/>
    <mergeCell ref="F1:G1"/>
    <mergeCell ref="H1:K1"/>
    <mergeCell ref="V1:V2"/>
    <mergeCell ref="W1:W2"/>
    <mergeCell ref="N1:Q2"/>
    <mergeCell ref="R1:U2"/>
    <mergeCell ref="L1:M1"/>
    <mergeCell ref="B1:B2"/>
    <mergeCell ref="D1:D2"/>
    <mergeCell ref="A1:A2"/>
    <mergeCell ref="E1:E2"/>
    <mergeCell ref="C1:C2"/>
  </mergeCells>
  <pageMargins left="0.7" right="0.7" top="0.75" bottom="0.75" header="0.3" footer="0.3"/>
  <pageSetup orientation="portrait" horizont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811341-16F7-4875-A95F-315A66661C9C}">
  <dimension ref="A1:B7"/>
  <sheetViews>
    <sheetView zoomScale="145" zoomScaleNormal="145" workbookViewId="0">
      <selection activeCell="B2" sqref="B2:T3"/>
    </sheetView>
  </sheetViews>
  <sheetFormatPr baseColWidth="10" defaultColWidth="10.85546875" defaultRowHeight="15" x14ac:dyDescent="0.25"/>
  <cols>
    <col min="1" max="1" width="47.140625" customWidth="1"/>
    <col min="2" max="3" width="11.42578125"/>
  </cols>
  <sheetData>
    <row r="1" spans="1:2" x14ac:dyDescent="0.25">
      <c r="A1" s="19" t="s">
        <v>3</v>
      </c>
      <c r="B1" s="20" t="s">
        <v>221</v>
      </c>
    </row>
    <row r="2" spans="1:2" ht="39.950000000000003" customHeight="1" x14ac:dyDescent="0.25">
      <c r="A2" s="21" t="s">
        <v>222</v>
      </c>
      <c r="B2" s="22"/>
    </row>
    <row r="3" spans="1:2" ht="39.950000000000003" customHeight="1" x14ac:dyDescent="0.25">
      <c r="A3" s="21" t="s">
        <v>223</v>
      </c>
      <c r="B3" s="22"/>
    </row>
    <row r="4" spans="1:2" ht="39.950000000000003" customHeight="1" x14ac:dyDescent="0.25">
      <c r="A4" s="21" t="s">
        <v>224</v>
      </c>
      <c r="B4" s="22"/>
    </row>
    <row r="5" spans="1:2" ht="39.950000000000003" customHeight="1" x14ac:dyDescent="0.25">
      <c r="A5" s="21" t="s">
        <v>225</v>
      </c>
      <c r="B5" s="22"/>
    </row>
    <row r="6" spans="1:2" ht="39.950000000000003" customHeight="1" x14ac:dyDescent="0.25">
      <c r="A6" s="21" t="s">
        <v>226</v>
      </c>
      <c r="B6" s="22"/>
    </row>
    <row r="7" spans="1:2" ht="39.950000000000003" customHeight="1" x14ac:dyDescent="0.25">
      <c r="A7" s="21" t="s">
        <v>227</v>
      </c>
      <c r="B7" s="22"/>
    </row>
  </sheetData>
  <pageMargins left="0.7" right="0.7" top="0.75" bottom="0.75" header="0.3" footer="0.3"/>
  <pageSetup orientation="portrait" horizontalDpi="300" verticalDpi="0"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138C0-3B99-4A10-806D-C3336A0A389E}">
  <dimension ref="A1:V30"/>
  <sheetViews>
    <sheetView topLeftCell="G1" zoomScale="85" zoomScaleNormal="85" workbookViewId="0">
      <selection activeCell="B2" sqref="B2:T3"/>
    </sheetView>
  </sheetViews>
  <sheetFormatPr baseColWidth="10" defaultColWidth="11.42578125" defaultRowHeight="15" x14ac:dyDescent="0.25"/>
  <cols>
    <col min="1" max="1" width="41.140625" style="5" customWidth="1"/>
    <col min="2" max="15" width="15.42578125" style="5" customWidth="1"/>
    <col min="16" max="16" width="17.85546875" style="5" customWidth="1"/>
    <col min="17" max="22" width="15.42578125" style="5" customWidth="1"/>
    <col min="23" max="16384" width="11.42578125" style="5"/>
  </cols>
  <sheetData>
    <row r="1" spans="1:22" s="2" customFormat="1" ht="71.25" x14ac:dyDescent="0.25">
      <c r="A1" s="1" t="s">
        <v>228</v>
      </c>
      <c r="B1" s="1" t="s">
        <v>127</v>
      </c>
      <c r="C1" s="1" t="s">
        <v>42</v>
      </c>
      <c r="D1" s="1" t="s">
        <v>213</v>
      </c>
      <c r="E1" s="1" t="s">
        <v>187</v>
      </c>
      <c r="F1" s="1" t="s">
        <v>63</v>
      </c>
      <c r="G1" s="1" t="s">
        <v>145</v>
      </c>
      <c r="H1" s="1" t="s">
        <v>332</v>
      </c>
      <c r="I1" s="1" t="s">
        <v>110</v>
      </c>
      <c r="J1" s="1" t="s">
        <v>205</v>
      </c>
      <c r="K1" s="1" t="s">
        <v>330</v>
      </c>
      <c r="L1" s="1" t="s">
        <v>26</v>
      </c>
      <c r="M1" s="1" t="s">
        <v>331</v>
      </c>
      <c r="N1" s="1" t="s">
        <v>172</v>
      </c>
      <c r="O1" s="1" t="s">
        <v>53</v>
      </c>
      <c r="P1" s="1" t="s">
        <v>90</v>
      </c>
      <c r="Q1" s="1" t="s">
        <v>328</v>
      </c>
      <c r="R1" s="1" t="s">
        <v>329</v>
      </c>
      <c r="S1" s="1" t="s">
        <v>162</v>
      </c>
      <c r="T1" s="1" t="s">
        <v>136</v>
      </c>
      <c r="U1" s="1" t="s">
        <v>182</v>
      </c>
      <c r="V1" s="1" t="s">
        <v>101</v>
      </c>
    </row>
    <row r="2" spans="1:22" x14ac:dyDescent="0.25">
      <c r="A2" s="3" t="s">
        <v>229</v>
      </c>
      <c r="B2" s="4">
        <v>2</v>
      </c>
      <c r="C2" s="4">
        <v>4</v>
      </c>
      <c r="D2" s="4">
        <v>2</v>
      </c>
      <c r="E2" s="4">
        <v>4</v>
      </c>
      <c r="F2" s="4">
        <v>5</v>
      </c>
      <c r="G2" s="4">
        <v>3</v>
      </c>
      <c r="H2" s="4">
        <v>4</v>
      </c>
      <c r="I2" s="4">
        <v>2</v>
      </c>
      <c r="J2" s="4">
        <v>5</v>
      </c>
      <c r="K2" s="4">
        <v>4</v>
      </c>
      <c r="L2" s="4">
        <v>5</v>
      </c>
      <c r="M2" s="4">
        <v>3</v>
      </c>
      <c r="N2" s="4">
        <v>1</v>
      </c>
      <c r="O2" s="4">
        <v>5</v>
      </c>
      <c r="P2" s="4">
        <v>3</v>
      </c>
      <c r="Q2" s="4">
        <v>5</v>
      </c>
      <c r="R2" s="4">
        <v>5</v>
      </c>
      <c r="S2" s="4">
        <v>3</v>
      </c>
      <c r="T2" s="4">
        <v>2</v>
      </c>
      <c r="U2" s="4">
        <v>3</v>
      </c>
      <c r="V2" s="4">
        <v>3</v>
      </c>
    </row>
    <row r="3" spans="1:22" x14ac:dyDescent="0.25">
      <c r="A3" s="3" t="s">
        <v>230</v>
      </c>
      <c r="B3" s="4">
        <v>3</v>
      </c>
      <c r="C3" s="4">
        <v>3</v>
      </c>
      <c r="D3" s="4">
        <v>4</v>
      </c>
      <c r="E3" s="4">
        <v>4</v>
      </c>
      <c r="F3" s="4">
        <v>4</v>
      </c>
      <c r="G3" s="4">
        <v>4</v>
      </c>
      <c r="H3" s="4">
        <v>4</v>
      </c>
      <c r="I3" s="4">
        <v>3</v>
      </c>
      <c r="J3" s="4">
        <v>3</v>
      </c>
      <c r="K3" s="4">
        <v>5</v>
      </c>
      <c r="L3" s="4">
        <v>4</v>
      </c>
      <c r="M3" s="4">
        <v>5</v>
      </c>
      <c r="N3" s="4">
        <v>4</v>
      </c>
      <c r="O3" s="4">
        <v>4</v>
      </c>
      <c r="P3" s="4">
        <v>4</v>
      </c>
      <c r="Q3" s="4">
        <v>4</v>
      </c>
      <c r="R3" s="4">
        <v>4</v>
      </c>
      <c r="S3" s="4">
        <v>5</v>
      </c>
      <c r="T3" s="4">
        <v>4</v>
      </c>
      <c r="U3" s="4">
        <v>4</v>
      </c>
      <c r="V3" s="4">
        <v>4</v>
      </c>
    </row>
    <row r="4" spans="1:22" x14ac:dyDescent="0.25">
      <c r="A4" s="3" t="s">
        <v>17</v>
      </c>
      <c r="B4" s="4">
        <v>3</v>
      </c>
      <c r="C4" s="4">
        <v>3</v>
      </c>
      <c r="D4" s="4">
        <v>3</v>
      </c>
      <c r="E4" s="4">
        <v>4</v>
      </c>
      <c r="F4" s="4">
        <v>4</v>
      </c>
      <c r="G4" s="4">
        <v>4</v>
      </c>
      <c r="H4" s="4">
        <v>5</v>
      </c>
      <c r="I4" s="4">
        <v>4</v>
      </c>
      <c r="J4" s="4">
        <v>2</v>
      </c>
      <c r="K4" s="4">
        <v>5</v>
      </c>
      <c r="L4" s="4">
        <v>4</v>
      </c>
      <c r="M4" s="4">
        <v>5</v>
      </c>
      <c r="N4" s="4">
        <v>4</v>
      </c>
      <c r="O4" s="4">
        <v>4</v>
      </c>
      <c r="P4" s="4">
        <v>4</v>
      </c>
      <c r="Q4" s="4">
        <v>2</v>
      </c>
      <c r="R4" s="4">
        <v>4</v>
      </c>
      <c r="S4" s="4">
        <v>2</v>
      </c>
      <c r="T4" s="4">
        <v>3</v>
      </c>
      <c r="U4" s="4">
        <v>4</v>
      </c>
      <c r="V4" s="4">
        <v>4</v>
      </c>
    </row>
    <row r="5" spans="1:22" x14ac:dyDescent="0.25">
      <c r="A5" s="3" t="s">
        <v>18</v>
      </c>
      <c r="B5" s="4">
        <v>3</v>
      </c>
      <c r="C5" s="4">
        <v>3</v>
      </c>
      <c r="D5" s="4">
        <v>5</v>
      </c>
      <c r="E5" s="4">
        <v>3</v>
      </c>
      <c r="F5" s="4">
        <v>3</v>
      </c>
      <c r="G5" s="4">
        <v>3</v>
      </c>
      <c r="H5" s="4">
        <v>2</v>
      </c>
      <c r="I5" s="4">
        <v>3</v>
      </c>
      <c r="J5" s="4">
        <v>3</v>
      </c>
      <c r="K5" s="4">
        <v>4</v>
      </c>
      <c r="L5" s="4">
        <v>4</v>
      </c>
      <c r="M5" s="4">
        <v>4</v>
      </c>
      <c r="N5" s="4">
        <v>3</v>
      </c>
      <c r="O5" s="4">
        <v>3</v>
      </c>
      <c r="P5" s="4">
        <v>2</v>
      </c>
      <c r="Q5" s="4">
        <v>2</v>
      </c>
      <c r="R5" s="4">
        <v>4</v>
      </c>
      <c r="S5" s="4">
        <v>2</v>
      </c>
      <c r="T5" s="4">
        <v>3</v>
      </c>
      <c r="U5" s="4">
        <v>3</v>
      </c>
      <c r="V5" s="4">
        <v>3</v>
      </c>
    </row>
    <row r="6" spans="1:22" x14ac:dyDescent="0.25">
      <c r="A6" s="3" t="s">
        <v>231</v>
      </c>
      <c r="B6" s="4">
        <v>5</v>
      </c>
      <c r="C6" s="4">
        <v>5</v>
      </c>
      <c r="D6" s="4">
        <v>1</v>
      </c>
      <c r="E6" s="4">
        <v>3</v>
      </c>
      <c r="F6" s="4">
        <v>5</v>
      </c>
      <c r="G6" s="4">
        <v>4</v>
      </c>
      <c r="H6" s="4">
        <v>5</v>
      </c>
      <c r="I6" s="4">
        <v>5</v>
      </c>
      <c r="J6" s="4">
        <v>4</v>
      </c>
      <c r="K6" s="4">
        <v>4</v>
      </c>
      <c r="L6" s="4">
        <v>5</v>
      </c>
      <c r="M6" s="4">
        <v>2</v>
      </c>
      <c r="N6" s="4">
        <v>2</v>
      </c>
      <c r="O6" s="4">
        <v>5</v>
      </c>
      <c r="P6" s="4">
        <v>5</v>
      </c>
      <c r="Q6" s="4">
        <v>2</v>
      </c>
      <c r="R6" s="4">
        <v>5</v>
      </c>
      <c r="S6" s="4">
        <v>1</v>
      </c>
      <c r="T6" s="4">
        <v>4</v>
      </c>
      <c r="U6" s="4">
        <v>2</v>
      </c>
      <c r="V6" s="4">
        <v>5</v>
      </c>
    </row>
    <row r="7" spans="1:22" x14ac:dyDescent="0.25">
      <c r="A7" s="3" t="s">
        <v>232</v>
      </c>
      <c r="B7" s="4">
        <v>4</v>
      </c>
      <c r="C7" s="4">
        <v>4</v>
      </c>
      <c r="D7" s="4">
        <v>1</v>
      </c>
      <c r="E7" s="4">
        <v>3</v>
      </c>
      <c r="F7" s="4">
        <v>4</v>
      </c>
      <c r="G7" s="4">
        <v>4</v>
      </c>
      <c r="H7" s="4">
        <v>5</v>
      </c>
      <c r="I7" s="4">
        <v>4</v>
      </c>
      <c r="J7" s="4">
        <v>4</v>
      </c>
      <c r="K7" s="4">
        <v>3</v>
      </c>
      <c r="L7" s="4">
        <v>4</v>
      </c>
      <c r="M7" s="4">
        <v>1</v>
      </c>
      <c r="N7" s="4">
        <v>1</v>
      </c>
      <c r="O7" s="4">
        <v>4</v>
      </c>
      <c r="P7" s="4">
        <v>4</v>
      </c>
      <c r="Q7" s="4">
        <v>2</v>
      </c>
      <c r="R7" s="4">
        <v>4</v>
      </c>
      <c r="S7" s="4">
        <v>1</v>
      </c>
      <c r="T7" s="4">
        <v>4</v>
      </c>
      <c r="U7" s="4">
        <v>1</v>
      </c>
      <c r="V7" s="4">
        <v>4</v>
      </c>
    </row>
    <row r="8" spans="1:22" x14ac:dyDescent="0.25">
      <c r="A8" s="3" t="s">
        <v>233</v>
      </c>
      <c r="B8" s="4">
        <v>2</v>
      </c>
      <c r="C8" s="4">
        <v>3</v>
      </c>
      <c r="D8" s="4">
        <v>1</v>
      </c>
      <c r="E8" s="4">
        <v>4</v>
      </c>
      <c r="F8" s="4">
        <v>4</v>
      </c>
      <c r="G8" s="4">
        <v>2</v>
      </c>
      <c r="H8" s="4">
        <v>3</v>
      </c>
      <c r="I8" s="4">
        <v>1</v>
      </c>
      <c r="J8" s="4">
        <v>3</v>
      </c>
      <c r="K8" s="4">
        <v>2</v>
      </c>
      <c r="L8" s="4">
        <v>5</v>
      </c>
      <c r="M8" s="4">
        <v>2</v>
      </c>
      <c r="N8" s="4">
        <v>1</v>
      </c>
      <c r="O8" s="4">
        <v>4</v>
      </c>
      <c r="P8" s="4">
        <v>1</v>
      </c>
      <c r="Q8" s="4">
        <v>5</v>
      </c>
      <c r="R8" s="4">
        <v>5</v>
      </c>
      <c r="S8" s="4">
        <v>3</v>
      </c>
      <c r="T8" s="4">
        <v>2</v>
      </c>
      <c r="U8" s="4">
        <v>1</v>
      </c>
      <c r="V8" s="4">
        <v>3</v>
      </c>
    </row>
    <row r="9" spans="1:22" x14ac:dyDescent="0.25">
      <c r="A9" s="3" t="s">
        <v>234</v>
      </c>
      <c r="B9" s="4">
        <v>2</v>
      </c>
      <c r="C9" s="4">
        <v>3</v>
      </c>
      <c r="D9" s="4">
        <v>1</v>
      </c>
      <c r="E9" s="4">
        <v>4</v>
      </c>
      <c r="F9" s="4">
        <v>4</v>
      </c>
      <c r="G9" s="4">
        <v>2</v>
      </c>
      <c r="H9" s="4">
        <v>3</v>
      </c>
      <c r="I9" s="4">
        <v>1</v>
      </c>
      <c r="J9" s="4">
        <v>3</v>
      </c>
      <c r="K9" s="4">
        <v>2</v>
      </c>
      <c r="L9" s="4">
        <v>5</v>
      </c>
      <c r="M9" s="4">
        <v>2</v>
      </c>
      <c r="N9" s="4">
        <v>1</v>
      </c>
      <c r="O9" s="4">
        <v>4</v>
      </c>
      <c r="P9" s="4">
        <v>1</v>
      </c>
      <c r="Q9" s="4">
        <v>5</v>
      </c>
      <c r="R9" s="4">
        <v>5</v>
      </c>
      <c r="S9" s="4">
        <v>3</v>
      </c>
      <c r="T9" s="4">
        <v>2</v>
      </c>
      <c r="U9" s="4">
        <v>1</v>
      </c>
      <c r="V9" s="4">
        <v>3</v>
      </c>
    </row>
    <row r="10" spans="1:22" x14ac:dyDescent="0.25">
      <c r="A10" s="3" t="s">
        <v>235</v>
      </c>
      <c r="B10" s="4">
        <v>2</v>
      </c>
      <c r="C10" s="4">
        <v>3</v>
      </c>
      <c r="D10" s="4">
        <v>1</v>
      </c>
      <c r="E10" s="4">
        <v>4</v>
      </c>
      <c r="F10" s="4">
        <v>4</v>
      </c>
      <c r="G10" s="4">
        <v>2</v>
      </c>
      <c r="H10" s="4">
        <v>3</v>
      </c>
      <c r="I10" s="4">
        <v>1</v>
      </c>
      <c r="J10" s="4">
        <v>3</v>
      </c>
      <c r="K10" s="4">
        <v>2</v>
      </c>
      <c r="L10" s="4">
        <v>5</v>
      </c>
      <c r="M10" s="4">
        <v>2</v>
      </c>
      <c r="N10" s="4">
        <v>1</v>
      </c>
      <c r="O10" s="4">
        <v>4</v>
      </c>
      <c r="P10" s="4">
        <v>1</v>
      </c>
      <c r="Q10" s="4">
        <v>5</v>
      </c>
      <c r="R10" s="4">
        <v>5</v>
      </c>
      <c r="S10" s="4">
        <v>3</v>
      </c>
      <c r="T10" s="4">
        <v>2</v>
      </c>
      <c r="U10" s="4">
        <v>1</v>
      </c>
      <c r="V10" s="4">
        <v>3</v>
      </c>
    </row>
    <row r="11" spans="1:22" x14ac:dyDescent="0.25">
      <c r="A11" s="3" t="s">
        <v>236</v>
      </c>
      <c r="B11" s="4">
        <v>4</v>
      </c>
      <c r="C11" s="4">
        <v>1</v>
      </c>
      <c r="D11" s="4">
        <v>1</v>
      </c>
      <c r="E11" s="4">
        <v>5</v>
      </c>
      <c r="F11" s="4">
        <v>1</v>
      </c>
      <c r="G11" s="4">
        <v>4</v>
      </c>
      <c r="H11" s="4">
        <v>5</v>
      </c>
      <c r="I11" s="4">
        <v>4</v>
      </c>
      <c r="J11" s="4">
        <v>1</v>
      </c>
      <c r="K11" s="4">
        <v>4</v>
      </c>
      <c r="L11" s="4">
        <v>1</v>
      </c>
      <c r="M11" s="4">
        <v>3</v>
      </c>
      <c r="N11" s="4">
        <v>2</v>
      </c>
      <c r="O11" s="4">
        <v>1</v>
      </c>
      <c r="P11" s="4">
        <v>3</v>
      </c>
      <c r="Q11" s="4">
        <v>5</v>
      </c>
      <c r="R11" s="4">
        <v>5</v>
      </c>
      <c r="S11" s="4">
        <v>3</v>
      </c>
      <c r="T11" s="4">
        <v>4</v>
      </c>
      <c r="U11" s="4">
        <v>2</v>
      </c>
      <c r="V11" s="4">
        <v>4</v>
      </c>
    </row>
    <row r="12" spans="1:22" x14ac:dyDescent="0.25">
      <c r="A12" s="3" t="s">
        <v>237</v>
      </c>
      <c r="B12" s="4">
        <v>3</v>
      </c>
      <c r="C12" s="4">
        <v>2</v>
      </c>
      <c r="D12" s="4">
        <v>3</v>
      </c>
      <c r="E12" s="4">
        <v>5</v>
      </c>
      <c r="F12" s="4">
        <v>2</v>
      </c>
      <c r="G12" s="4">
        <v>4</v>
      </c>
      <c r="H12" s="4">
        <v>4</v>
      </c>
      <c r="I12" s="4">
        <v>4</v>
      </c>
      <c r="J12" s="4">
        <v>2</v>
      </c>
      <c r="K12" s="4">
        <v>4</v>
      </c>
      <c r="L12" s="4">
        <v>2</v>
      </c>
      <c r="M12" s="4">
        <v>5</v>
      </c>
      <c r="N12" s="4">
        <v>3</v>
      </c>
      <c r="O12" s="4">
        <v>2</v>
      </c>
      <c r="P12" s="4">
        <v>4</v>
      </c>
      <c r="Q12" s="4">
        <v>4</v>
      </c>
      <c r="R12" s="4">
        <v>4</v>
      </c>
      <c r="S12" s="4">
        <v>3</v>
      </c>
      <c r="T12" s="4">
        <v>3</v>
      </c>
      <c r="U12" s="4">
        <v>4</v>
      </c>
      <c r="V12" s="4">
        <v>4</v>
      </c>
    </row>
    <row r="13" spans="1:22" x14ac:dyDescent="0.25">
      <c r="A13" s="3" t="s">
        <v>238</v>
      </c>
      <c r="B13" s="4">
        <v>5</v>
      </c>
      <c r="C13" s="4">
        <v>2</v>
      </c>
      <c r="D13" s="4">
        <v>2</v>
      </c>
      <c r="E13" s="4">
        <v>5</v>
      </c>
      <c r="F13" s="4">
        <v>2</v>
      </c>
      <c r="G13" s="4">
        <v>5</v>
      </c>
      <c r="H13" s="4">
        <v>5</v>
      </c>
      <c r="I13" s="4">
        <v>5</v>
      </c>
      <c r="J13" s="4">
        <v>2</v>
      </c>
      <c r="K13" s="4">
        <v>3</v>
      </c>
      <c r="L13" s="4">
        <v>2</v>
      </c>
      <c r="M13" s="4">
        <v>5</v>
      </c>
      <c r="N13" s="4">
        <v>5</v>
      </c>
      <c r="O13" s="4">
        <v>2</v>
      </c>
      <c r="P13" s="4">
        <v>2</v>
      </c>
      <c r="Q13" s="4">
        <v>5</v>
      </c>
      <c r="R13" s="4">
        <v>3</v>
      </c>
      <c r="S13" s="4">
        <v>5</v>
      </c>
      <c r="T13" s="4">
        <v>5</v>
      </c>
      <c r="U13" s="4">
        <v>5</v>
      </c>
      <c r="V13" s="4">
        <v>5</v>
      </c>
    </row>
    <row r="14" spans="1:22" x14ac:dyDescent="0.25">
      <c r="A14" s="3" t="s">
        <v>239</v>
      </c>
      <c r="B14" s="4">
        <v>5</v>
      </c>
      <c r="C14" s="4">
        <v>2</v>
      </c>
      <c r="D14" s="4">
        <v>2</v>
      </c>
      <c r="E14" s="4">
        <v>5</v>
      </c>
      <c r="F14" s="4">
        <v>2</v>
      </c>
      <c r="G14" s="4">
        <v>5</v>
      </c>
      <c r="H14" s="4">
        <v>5</v>
      </c>
      <c r="I14" s="4">
        <v>5</v>
      </c>
      <c r="J14" s="4">
        <v>2</v>
      </c>
      <c r="K14" s="4">
        <v>3</v>
      </c>
      <c r="L14" s="4">
        <v>2</v>
      </c>
      <c r="M14" s="4">
        <v>5</v>
      </c>
      <c r="N14" s="4">
        <v>5</v>
      </c>
      <c r="O14" s="4">
        <v>2</v>
      </c>
      <c r="P14" s="4">
        <v>2</v>
      </c>
      <c r="Q14" s="4">
        <v>5</v>
      </c>
      <c r="R14" s="4">
        <v>3</v>
      </c>
      <c r="S14" s="4">
        <v>5</v>
      </c>
      <c r="T14" s="4">
        <v>5</v>
      </c>
      <c r="U14" s="4">
        <v>5</v>
      </c>
      <c r="V14" s="4">
        <v>5</v>
      </c>
    </row>
    <row r="15" spans="1:22" x14ac:dyDescent="0.25">
      <c r="A15" s="3" t="s">
        <v>240</v>
      </c>
      <c r="B15" s="4">
        <v>3</v>
      </c>
      <c r="C15" s="4">
        <v>5</v>
      </c>
      <c r="D15" s="4">
        <v>2</v>
      </c>
      <c r="E15" s="4">
        <v>5</v>
      </c>
      <c r="F15" s="4">
        <v>5</v>
      </c>
      <c r="G15" s="4">
        <v>3</v>
      </c>
      <c r="H15" s="4">
        <v>5</v>
      </c>
      <c r="I15" s="4">
        <v>4</v>
      </c>
      <c r="J15" s="4">
        <v>5</v>
      </c>
      <c r="K15" s="4">
        <v>3</v>
      </c>
      <c r="L15" s="4">
        <v>5</v>
      </c>
      <c r="M15" s="4">
        <v>5</v>
      </c>
      <c r="N15" s="4">
        <v>2</v>
      </c>
      <c r="O15" s="4">
        <v>5</v>
      </c>
      <c r="P15" s="4">
        <v>4</v>
      </c>
      <c r="Q15" s="4">
        <v>5</v>
      </c>
      <c r="R15" s="4">
        <v>5</v>
      </c>
      <c r="S15" s="4">
        <v>2</v>
      </c>
      <c r="T15" s="4">
        <v>3</v>
      </c>
      <c r="U15" s="4">
        <v>4</v>
      </c>
      <c r="V15" s="4">
        <v>4</v>
      </c>
    </row>
    <row r="16" spans="1:22" x14ac:dyDescent="0.25">
      <c r="A16" s="3" t="s">
        <v>241</v>
      </c>
      <c r="B16" s="4">
        <v>2</v>
      </c>
      <c r="C16" s="4">
        <v>2</v>
      </c>
      <c r="D16" s="4">
        <v>2</v>
      </c>
      <c r="E16" s="4">
        <v>5</v>
      </c>
      <c r="F16" s="4">
        <v>2</v>
      </c>
      <c r="G16" s="4">
        <v>2</v>
      </c>
      <c r="H16" s="4">
        <v>5</v>
      </c>
      <c r="I16" s="4">
        <v>4</v>
      </c>
      <c r="J16" s="4">
        <v>2</v>
      </c>
      <c r="K16" s="4">
        <v>3</v>
      </c>
      <c r="L16" s="4">
        <v>2</v>
      </c>
      <c r="M16" s="4">
        <v>3</v>
      </c>
      <c r="N16" s="4">
        <v>3</v>
      </c>
      <c r="O16" s="4">
        <v>2</v>
      </c>
      <c r="P16" s="4">
        <v>5</v>
      </c>
      <c r="Q16" s="4">
        <v>5</v>
      </c>
      <c r="R16" s="4">
        <v>4</v>
      </c>
      <c r="S16" s="4">
        <v>3</v>
      </c>
      <c r="T16" s="4">
        <v>2</v>
      </c>
      <c r="U16" s="4">
        <v>3</v>
      </c>
      <c r="V16" s="4">
        <v>4</v>
      </c>
    </row>
    <row r="17" spans="1:22" x14ac:dyDescent="0.25">
      <c r="A17" s="3" t="s">
        <v>242</v>
      </c>
      <c r="B17" s="4">
        <v>2</v>
      </c>
      <c r="C17" s="4">
        <v>1</v>
      </c>
      <c r="D17" s="4">
        <v>1</v>
      </c>
      <c r="E17" s="4">
        <v>5</v>
      </c>
      <c r="F17" s="4">
        <v>1</v>
      </c>
      <c r="G17" s="4">
        <v>2</v>
      </c>
      <c r="H17" s="4">
        <v>4</v>
      </c>
      <c r="I17" s="4">
        <v>4</v>
      </c>
      <c r="J17" s="4">
        <v>1</v>
      </c>
      <c r="K17" s="4">
        <v>2</v>
      </c>
      <c r="L17" s="4">
        <v>4</v>
      </c>
      <c r="M17" s="4">
        <v>3</v>
      </c>
      <c r="N17" s="4">
        <v>2</v>
      </c>
      <c r="O17" s="4">
        <v>1</v>
      </c>
      <c r="P17" s="4">
        <v>4</v>
      </c>
      <c r="Q17" s="4">
        <v>5</v>
      </c>
      <c r="R17" s="4">
        <v>2</v>
      </c>
      <c r="S17" s="4">
        <v>1</v>
      </c>
      <c r="T17" s="4">
        <v>2</v>
      </c>
      <c r="U17" s="4">
        <v>4</v>
      </c>
      <c r="V17" s="4">
        <v>3</v>
      </c>
    </row>
    <row r="18" spans="1:22" x14ac:dyDescent="0.25">
      <c r="A18" s="3" t="s">
        <v>243</v>
      </c>
      <c r="B18" s="4">
        <v>3</v>
      </c>
      <c r="C18" s="4">
        <v>5</v>
      </c>
      <c r="D18" s="4">
        <v>5</v>
      </c>
      <c r="E18" s="4">
        <v>5</v>
      </c>
      <c r="F18" s="4">
        <v>5</v>
      </c>
      <c r="G18" s="4">
        <v>3</v>
      </c>
      <c r="H18" s="4">
        <v>4</v>
      </c>
      <c r="I18" s="4">
        <v>3</v>
      </c>
      <c r="J18" s="4">
        <v>5</v>
      </c>
      <c r="K18" s="4">
        <v>3</v>
      </c>
      <c r="L18" s="4">
        <v>5</v>
      </c>
      <c r="M18" s="4">
        <v>4</v>
      </c>
      <c r="N18" s="4">
        <v>5</v>
      </c>
      <c r="O18" s="4">
        <v>5</v>
      </c>
      <c r="P18" s="4">
        <v>5</v>
      </c>
      <c r="Q18" s="4">
        <v>5</v>
      </c>
      <c r="R18" s="4">
        <v>5</v>
      </c>
      <c r="S18" s="4">
        <v>3</v>
      </c>
      <c r="T18" s="4">
        <v>3</v>
      </c>
      <c r="U18" s="4">
        <v>2</v>
      </c>
      <c r="V18" s="4">
        <v>2</v>
      </c>
    </row>
    <row r="19" spans="1:22" x14ac:dyDescent="0.25">
      <c r="A19" s="3" t="s">
        <v>244</v>
      </c>
      <c r="B19" s="4">
        <v>3</v>
      </c>
      <c r="C19" s="4">
        <v>5</v>
      </c>
      <c r="D19" s="4">
        <v>2</v>
      </c>
      <c r="E19" s="4">
        <v>5</v>
      </c>
      <c r="F19" s="4">
        <v>5</v>
      </c>
      <c r="G19" s="4">
        <v>3</v>
      </c>
      <c r="H19" s="4">
        <v>5</v>
      </c>
      <c r="I19" s="4">
        <v>4</v>
      </c>
      <c r="J19" s="4">
        <v>5</v>
      </c>
      <c r="K19" s="4">
        <v>3</v>
      </c>
      <c r="L19" s="4">
        <v>5</v>
      </c>
      <c r="M19" s="4">
        <v>5</v>
      </c>
      <c r="N19" s="4">
        <v>2</v>
      </c>
      <c r="O19" s="4">
        <v>5</v>
      </c>
      <c r="P19" s="4">
        <v>4</v>
      </c>
      <c r="Q19" s="4">
        <v>5</v>
      </c>
      <c r="R19" s="4">
        <v>5</v>
      </c>
      <c r="S19" s="4">
        <v>2</v>
      </c>
      <c r="T19" s="4">
        <v>3</v>
      </c>
      <c r="U19" s="4">
        <v>4</v>
      </c>
      <c r="V19" s="4">
        <v>4</v>
      </c>
    </row>
    <row r="20" spans="1:22" x14ac:dyDescent="0.25">
      <c r="A20" s="3" t="s">
        <v>245</v>
      </c>
      <c r="B20" s="4">
        <v>3</v>
      </c>
      <c r="C20" s="4">
        <v>5</v>
      </c>
      <c r="D20" s="4">
        <v>5</v>
      </c>
      <c r="E20" s="4">
        <v>5</v>
      </c>
      <c r="F20" s="4">
        <v>5</v>
      </c>
      <c r="G20" s="4">
        <v>3</v>
      </c>
      <c r="H20" s="4">
        <v>4</v>
      </c>
      <c r="I20" s="4">
        <v>3</v>
      </c>
      <c r="J20" s="4">
        <v>5</v>
      </c>
      <c r="K20" s="4">
        <v>3</v>
      </c>
      <c r="L20" s="4">
        <v>5</v>
      </c>
      <c r="M20" s="4">
        <v>4</v>
      </c>
      <c r="N20" s="4">
        <v>5</v>
      </c>
      <c r="O20" s="4">
        <v>5</v>
      </c>
      <c r="P20" s="4">
        <v>5</v>
      </c>
      <c r="Q20" s="4">
        <v>5</v>
      </c>
      <c r="R20" s="4">
        <v>5</v>
      </c>
      <c r="S20" s="4">
        <v>3</v>
      </c>
      <c r="T20" s="4">
        <v>3</v>
      </c>
      <c r="U20" s="4">
        <v>2</v>
      </c>
      <c r="V20" s="4">
        <v>2</v>
      </c>
    </row>
    <row r="21" spans="1:22" x14ac:dyDescent="0.25">
      <c r="A21" s="3" t="s">
        <v>246</v>
      </c>
      <c r="B21" s="4">
        <v>2</v>
      </c>
      <c r="C21" s="4">
        <v>2</v>
      </c>
      <c r="D21" s="4">
        <v>2</v>
      </c>
      <c r="E21" s="4">
        <v>5</v>
      </c>
      <c r="F21" s="4">
        <v>2</v>
      </c>
      <c r="G21" s="4">
        <v>2</v>
      </c>
      <c r="H21" s="4">
        <v>5</v>
      </c>
      <c r="I21" s="4">
        <v>4</v>
      </c>
      <c r="J21" s="4">
        <v>2</v>
      </c>
      <c r="K21" s="4">
        <v>3</v>
      </c>
      <c r="L21" s="4">
        <v>2</v>
      </c>
      <c r="M21" s="4">
        <v>3</v>
      </c>
      <c r="N21" s="4">
        <v>3</v>
      </c>
      <c r="O21" s="4">
        <v>2</v>
      </c>
      <c r="P21" s="4">
        <v>5</v>
      </c>
      <c r="Q21" s="4">
        <v>5</v>
      </c>
      <c r="R21" s="4">
        <v>4</v>
      </c>
      <c r="S21" s="4">
        <v>3</v>
      </c>
      <c r="T21" s="4">
        <v>2</v>
      </c>
      <c r="U21" s="4">
        <v>3</v>
      </c>
      <c r="V21" s="4">
        <v>4</v>
      </c>
    </row>
    <row r="22" spans="1:22" x14ac:dyDescent="0.25">
      <c r="A22" s="3" t="s">
        <v>247</v>
      </c>
      <c r="B22" s="4">
        <v>3</v>
      </c>
      <c r="C22" s="4">
        <v>3</v>
      </c>
      <c r="D22" s="4">
        <v>2</v>
      </c>
      <c r="E22" s="4">
        <v>5</v>
      </c>
      <c r="F22" s="4">
        <v>3</v>
      </c>
      <c r="G22" s="4">
        <v>3</v>
      </c>
      <c r="H22" s="4">
        <v>5</v>
      </c>
      <c r="I22" s="4">
        <v>4</v>
      </c>
      <c r="J22" s="4">
        <v>3</v>
      </c>
      <c r="K22" s="4">
        <v>4</v>
      </c>
      <c r="L22" s="4">
        <v>4</v>
      </c>
      <c r="M22" s="4">
        <v>4</v>
      </c>
      <c r="N22" s="4">
        <v>2</v>
      </c>
      <c r="O22" s="4">
        <v>3</v>
      </c>
      <c r="P22" s="4">
        <v>4</v>
      </c>
      <c r="Q22" s="4">
        <v>5</v>
      </c>
      <c r="R22" s="4">
        <v>4</v>
      </c>
      <c r="S22" s="4">
        <v>5</v>
      </c>
      <c r="T22" s="4">
        <v>3</v>
      </c>
      <c r="U22" s="4">
        <v>5</v>
      </c>
      <c r="V22" s="4">
        <v>3</v>
      </c>
    </row>
    <row r="23" spans="1:22" x14ac:dyDescent="0.25">
      <c r="A23" s="3" t="s">
        <v>248</v>
      </c>
      <c r="B23" s="4">
        <v>1</v>
      </c>
      <c r="C23" s="4">
        <v>1</v>
      </c>
      <c r="D23" s="4">
        <v>1</v>
      </c>
      <c r="E23" s="4">
        <v>5</v>
      </c>
      <c r="F23" s="4">
        <v>1</v>
      </c>
      <c r="G23" s="4">
        <v>1</v>
      </c>
      <c r="H23" s="4">
        <v>2</v>
      </c>
      <c r="I23" s="4">
        <v>1</v>
      </c>
      <c r="J23" s="4">
        <v>1</v>
      </c>
      <c r="K23" s="4">
        <v>1</v>
      </c>
      <c r="L23" s="4">
        <v>4</v>
      </c>
      <c r="M23" s="4">
        <v>5</v>
      </c>
      <c r="N23" s="4">
        <v>3</v>
      </c>
      <c r="O23" s="4">
        <v>1</v>
      </c>
      <c r="P23" s="4">
        <v>1</v>
      </c>
      <c r="Q23" s="4">
        <v>3</v>
      </c>
      <c r="R23" s="4">
        <v>2</v>
      </c>
      <c r="S23" s="4">
        <v>1</v>
      </c>
      <c r="T23" s="4">
        <v>1</v>
      </c>
      <c r="U23" s="4">
        <v>5</v>
      </c>
      <c r="V23" s="4">
        <v>1</v>
      </c>
    </row>
    <row r="24" spans="1:22" x14ac:dyDescent="0.25">
      <c r="A24" s="3" t="s">
        <v>249</v>
      </c>
      <c r="B24" s="4">
        <v>4</v>
      </c>
      <c r="C24" s="4">
        <v>3</v>
      </c>
      <c r="D24" s="4">
        <v>1</v>
      </c>
      <c r="E24" s="4">
        <v>5</v>
      </c>
      <c r="F24" s="4">
        <v>3</v>
      </c>
      <c r="G24" s="4">
        <v>4</v>
      </c>
      <c r="H24" s="4">
        <v>5</v>
      </c>
      <c r="I24" s="4">
        <v>4</v>
      </c>
      <c r="J24" s="4">
        <v>3</v>
      </c>
      <c r="K24" s="4">
        <v>4</v>
      </c>
      <c r="L24" s="4">
        <v>4</v>
      </c>
      <c r="M24" s="4">
        <v>5</v>
      </c>
      <c r="N24" s="4">
        <v>2</v>
      </c>
      <c r="O24" s="4">
        <v>3</v>
      </c>
      <c r="P24" s="4">
        <v>4</v>
      </c>
      <c r="Q24" s="4">
        <v>5</v>
      </c>
      <c r="R24" s="4">
        <v>4</v>
      </c>
      <c r="S24" s="4">
        <v>5</v>
      </c>
      <c r="T24" s="4">
        <v>4</v>
      </c>
      <c r="U24" s="4">
        <v>5</v>
      </c>
      <c r="V24" s="4">
        <v>4</v>
      </c>
    </row>
    <row r="25" spans="1:22" ht="29.25" x14ac:dyDescent="0.25">
      <c r="A25" s="6" t="s">
        <v>250</v>
      </c>
      <c r="B25" s="4">
        <v>5</v>
      </c>
      <c r="C25" s="4">
        <v>5</v>
      </c>
      <c r="D25" s="4">
        <v>5</v>
      </c>
      <c r="E25" s="4">
        <v>5</v>
      </c>
      <c r="F25" s="4">
        <v>5</v>
      </c>
      <c r="G25" s="4">
        <v>5</v>
      </c>
      <c r="H25" s="4">
        <v>5</v>
      </c>
      <c r="I25" s="4">
        <v>5</v>
      </c>
      <c r="J25" s="4">
        <v>5</v>
      </c>
      <c r="K25" s="4">
        <v>4</v>
      </c>
      <c r="L25" s="4">
        <v>5</v>
      </c>
      <c r="M25" s="4">
        <v>5</v>
      </c>
      <c r="N25" s="4">
        <v>4</v>
      </c>
      <c r="O25" s="4">
        <v>5</v>
      </c>
      <c r="P25" s="4">
        <v>4</v>
      </c>
      <c r="Q25" s="4">
        <v>5</v>
      </c>
      <c r="R25" s="4">
        <v>5</v>
      </c>
      <c r="S25" s="4">
        <v>4</v>
      </c>
      <c r="T25" s="4">
        <v>4</v>
      </c>
      <c r="U25" s="4">
        <v>3</v>
      </c>
      <c r="V25" s="4">
        <v>3</v>
      </c>
    </row>
    <row r="26" spans="1:22" x14ac:dyDescent="0.25">
      <c r="A26" s="6" t="s">
        <v>251</v>
      </c>
      <c r="B26" s="4">
        <v>3</v>
      </c>
      <c r="C26" s="4">
        <v>5</v>
      </c>
      <c r="D26" s="4">
        <v>2</v>
      </c>
      <c r="E26" s="4">
        <v>5</v>
      </c>
      <c r="F26" s="4">
        <v>5</v>
      </c>
      <c r="G26" s="4">
        <v>3</v>
      </c>
      <c r="H26" s="4">
        <v>5</v>
      </c>
      <c r="I26" s="4">
        <v>4</v>
      </c>
      <c r="J26" s="4">
        <v>5</v>
      </c>
      <c r="K26" s="4">
        <v>3</v>
      </c>
      <c r="L26" s="4">
        <v>5</v>
      </c>
      <c r="M26" s="4">
        <v>5</v>
      </c>
      <c r="N26" s="4">
        <v>2</v>
      </c>
      <c r="O26" s="4">
        <v>5</v>
      </c>
      <c r="P26" s="4">
        <v>4</v>
      </c>
      <c r="Q26" s="4">
        <v>5</v>
      </c>
      <c r="R26" s="4">
        <v>5</v>
      </c>
      <c r="S26" s="4">
        <v>2</v>
      </c>
      <c r="T26" s="4">
        <v>3</v>
      </c>
      <c r="U26" s="4">
        <v>4</v>
      </c>
      <c r="V26" s="4">
        <v>4</v>
      </c>
    </row>
    <row r="27" spans="1:22" ht="29.25" x14ac:dyDescent="0.25">
      <c r="A27" s="6" t="s">
        <v>252</v>
      </c>
      <c r="B27" s="4">
        <v>4</v>
      </c>
      <c r="C27" s="4">
        <v>2</v>
      </c>
      <c r="D27" s="4">
        <v>5</v>
      </c>
      <c r="E27" s="4">
        <v>5</v>
      </c>
      <c r="F27" s="4">
        <v>2</v>
      </c>
      <c r="G27" s="4">
        <v>5</v>
      </c>
      <c r="H27" s="4">
        <v>5</v>
      </c>
      <c r="I27" s="4">
        <v>5</v>
      </c>
      <c r="J27" s="4">
        <v>2</v>
      </c>
      <c r="K27" s="4">
        <v>3</v>
      </c>
      <c r="L27" s="4">
        <v>3</v>
      </c>
      <c r="M27" s="4">
        <v>4</v>
      </c>
      <c r="N27" s="4">
        <v>5</v>
      </c>
      <c r="O27" s="4">
        <v>3</v>
      </c>
      <c r="P27" s="4">
        <v>2</v>
      </c>
      <c r="Q27" s="4">
        <v>4</v>
      </c>
      <c r="R27" s="4">
        <v>2</v>
      </c>
      <c r="S27" s="4">
        <v>5</v>
      </c>
      <c r="T27" s="4">
        <v>5</v>
      </c>
      <c r="U27" s="4">
        <v>4</v>
      </c>
      <c r="V27" s="4">
        <v>4</v>
      </c>
    </row>
    <row r="28" spans="1:22" ht="29.25" x14ac:dyDescent="0.25">
      <c r="A28" s="6" t="s">
        <v>253</v>
      </c>
      <c r="B28" s="4">
        <v>5</v>
      </c>
      <c r="C28" s="4">
        <v>2</v>
      </c>
      <c r="D28" s="4">
        <v>2</v>
      </c>
      <c r="E28" s="4">
        <v>5</v>
      </c>
      <c r="F28" s="4">
        <v>2</v>
      </c>
      <c r="G28" s="4">
        <v>5</v>
      </c>
      <c r="H28" s="4">
        <v>5</v>
      </c>
      <c r="I28" s="4">
        <v>5</v>
      </c>
      <c r="J28" s="4">
        <v>2</v>
      </c>
      <c r="K28" s="4">
        <v>3</v>
      </c>
      <c r="L28" s="4">
        <v>2</v>
      </c>
      <c r="M28" s="4">
        <v>5</v>
      </c>
      <c r="N28" s="4">
        <v>5</v>
      </c>
      <c r="O28" s="4">
        <v>2</v>
      </c>
      <c r="P28" s="4">
        <v>2</v>
      </c>
      <c r="Q28" s="4">
        <v>5</v>
      </c>
      <c r="R28" s="4">
        <v>3</v>
      </c>
      <c r="S28" s="4">
        <v>5</v>
      </c>
      <c r="T28" s="4">
        <v>5</v>
      </c>
      <c r="U28" s="4">
        <v>5</v>
      </c>
      <c r="V28" s="4">
        <v>5</v>
      </c>
    </row>
    <row r="29" spans="1:22" ht="29.25" x14ac:dyDescent="0.25">
      <c r="A29" s="6" t="s">
        <v>254</v>
      </c>
      <c r="B29" s="4">
        <v>4</v>
      </c>
      <c r="C29" s="4">
        <v>3</v>
      </c>
      <c r="D29" s="4">
        <v>5</v>
      </c>
      <c r="E29" s="4">
        <v>4</v>
      </c>
      <c r="F29" s="4">
        <v>3</v>
      </c>
      <c r="G29" s="4">
        <v>4</v>
      </c>
      <c r="H29" s="4">
        <v>5</v>
      </c>
      <c r="I29" s="4">
        <v>4</v>
      </c>
      <c r="J29" s="4">
        <v>3</v>
      </c>
      <c r="K29" s="4">
        <v>3</v>
      </c>
      <c r="L29" s="4">
        <v>3</v>
      </c>
      <c r="M29" s="4">
        <v>4</v>
      </c>
      <c r="N29" s="4">
        <v>4</v>
      </c>
      <c r="O29" s="4">
        <v>3</v>
      </c>
      <c r="P29" s="4">
        <v>3</v>
      </c>
      <c r="Q29" s="4">
        <v>5</v>
      </c>
      <c r="R29" s="4">
        <v>3</v>
      </c>
      <c r="S29" s="4">
        <v>4</v>
      </c>
      <c r="T29" s="4">
        <v>4</v>
      </c>
      <c r="U29" s="4">
        <v>4</v>
      </c>
      <c r="V29" s="4">
        <v>4</v>
      </c>
    </row>
    <row r="30" spans="1:22" x14ac:dyDescent="0.25">
      <c r="A30" s="6" t="s">
        <v>255</v>
      </c>
      <c r="B30" s="4">
        <v>2</v>
      </c>
      <c r="C30" s="4">
        <v>4</v>
      </c>
      <c r="D30" s="4">
        <v>1</v>
      </c>
      <c r="E30" s="4">
        <v>5</v>
      </c>
      <c r="F30" s="4">
        <v>5</v>
      </c>
      <c r="G30" s="4">
        <v>3</v>
      </c>
      <c r="H30" s="4">
        <v>5</v>
      </c>
      <c r="I30" s="4">
        <v>4</v>
      </c>
      <c r="J30" s="4">
        <v>4</v>
      </c>
      <c r="K30" s="4">
        <v>5</v>
      </c>
      <c r="L30" s="4">
        <v>5</v>
      </c>
      <c r="M30" s="4">
        <v>3</v>
      </c>
      <c r="N30" s="4">
        <v>1</v>
      </c>
      <c r="O30" s="4">
        <v>5</v>
      </c>
      <c r="P30" s="4">
        <v>5</v>
      </c>
      <c r="Q30" s="4">
        <v>4</v>
      </c>
      <c r="R30" s="4">
        <v>5</v>
      </c>
      <c r="S30" s="4">
        <v>4</v>
      </c>
      <c r="T30" s="4">
        <v>3</v>
      </c>
      <c r="U30" s="4">
        <v>1</v>
      </c>
      <c r="V30" s="4">
        <v>4</v>
      </c>
    </row>
  </sheetData>
  <conditionalFormatting sqref="B2:V30">
    <cfRule type="colorScale" priority="1">
      <colorScale>
        <cfvo type="min"/>
        <cfvo type="percentile" val="50"/>
        <cfvo type="max"/>
        <color rgb="FFF8696B"/>
        <color rgb="FFFFEB84"/>
        <color rgb="FF63BE7B"/>
      </colorScale>
    </cfRule>
  </conditionalFormatting>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F280D-30E6-43EE-A07E-5B5F3858437C}">
  <dimension ref="A1:I22"/>
  <sheetViews>
    <sheetView workbookViewId="0">
      <selection activeCell="B2" sqref="B2:T3"/>
    </sheetView>
  </sheetViews>
  <sheetFormatPr baseColWidth="10" defaultColWidth="10.85546875" defaultRowHeight="15" x14ac:dyDescent="0.25"/>
  <sheetData>
    <row r="1" spans="1:9" x14ac:dyDescent="0.25">
      <c r="A1" t="s">
        <v>0</v>
      </c>
      <c r="B1" t="s">
        <v>0</v>
      </c>
      <c r="C1" t="s">
        <v>256</v>
      </c>
      <c r="D1" t="s">
        <v>257</v>
      </c>
      <c r="E1" t="s">
        <v>258</v>
      </c>
      <c r="F1" t="s">
        <v>259</v>
      </c>
      <c r="G1" t="s">
        <v>258</v>
      </c>
      <c r="H1" t="s">
        <v>259</v>
      </c>
      <c r="I1" t="s">
        <v>258</v>
      </c>
    </row>
    <row r="2" spans="1:9" x14ac:dyDescent="0.25">
      <c r="A2" s="7">
        <v>8</v>
      </c>
      <c r="B2" t="s">
        <v>260</v>
      </c>
      <c r="C2" t="s">
        <v>261</v>
      </c>
      <c r="D2" t="s">
        <v>127</v>
      </c>
      <c r="E2">
        <v>67.5</v>
      </c>
      <c r="F2" t="s">
        <v>40</v>
      </c>
      <c r="G2">
        <v>0.84105000000000008</v>
      </c>
      <c r="H2" t="s">
        <v>262</v>
      </c>
      <c r="I2">
        <v>68.341049999999996</v>
      </c>
    </row>
    <row r="3" spans="1:9" x14ac:dyDescent="0.25">
      <c r="A3" s="7">
        <v>2</v>
      </c>
      <c r="B3" t="s">
        <v>263</v>
      </c>
      <c r="C3" t="s">
        <v>264</v>
      </c>
      <c r="D3" t="s">
        <v>265</v>
      </c>
      <c r="E3">
        <v>0.155</v>
      </c>
      <c r="F3" t="s">
        <v>262</v>
      </c>
      <c r="G3">
        <v>1.9313000000000002E-3</v>
      </c>
      <c r="H3" t="s">
        <v>262</v>
      </c>
      <c r="I3">
        <v>0.1569313</v>
      </c>
    </row>
    <row r="4" spans="1:9" x14ac:dyDescent="0.25">
      <c r="A4" s="7">
        <v>21</v>
      </c>
      <c r="B4" t="s">
        <v>266</v>
      </c>
      <c r="C4" t="s">
        <v>264</v>
      </c>
      <c r="D4" t="s">
        <v>267</v>
      </c>
      <c r="E4">
        <v>122.5</v>
      </c>
      <c r="F4" t="s">
        <v>268</v>
      </c>
      <c r="G4">
        <v>4.5790499999999996</v>
      </c>
      <c r="H4" t="s">
        <v>268</v>
      </c>
      <c r="I4">
        <v>127.07905</v>
      </c>
    </row>
    <row r="5" spans="1:9" x14ac:dyDescent="0.25">
      <c r="A5" s="7">
        <v>14</v>
      </c>
      <c r="B5" t="s">
        <v>269</v>
      </c>
      <c r="C5" t="s">
        <v>261</v>
      </c>
      <c r="D5" t="s">
        <v>270</v>
      </c>
      <c r="E5">
        <v>90</v>
      </c>
      <c r="F5" t="s">
        <v>40</v>
      </c>
      <c r="G5">
        <v>6.7283999999999997</v>
      </c>
      <c r="H5" t="s">
        <v>268</v>
      </c>
      <c r="I5">
        <v>96.728400000000008</v>
      </c>
    </row>
    <row r="6" spans="1:9" x14ac:dyDescent="0.25">
      <c r="A6" s="7">
        <v>3</v>
      </c>
      <c r="B6" t="s">
        <v>271</v>
      </c>
      <c r="C6" t="s">
        <v>261</v>
      </c>
      <c r="D6" t="s">
        <v>272</v>
      </c>
      <c r="E6">
        <v>0.59499999999999997</v>
      </c>
      <c r="F6" t="s">
        <v>262</v>
      </c>
      <c r="G6">
        <v>0</v>
      </c>
      <c r="H6" t="s">
        <v>262</v>
      </c>
      <c r="I6">
        <v>0.59499999999999997</v>
      </c>
    </row>
    <row r="7" spans="1:9" x14ac:dyDescent="0.25">
      <c r="A7" s="7">
        <v>9</v>
      </c>
      <c r="B7" t="s">
        <v>273</v>
      </c>
      <c r="C7" t="s">
        <v>264</v>
      </c>
      <c r="D7" t="s">
        <v>274</v>
      </c>
      <c r="E7">
        <v>125</v>
      </c>
      <c r="F7" t="s">
        <v>268</v>
      </c>
      <c r="G7">
        <v>18.689999999999998</v>
      </c>
      <c r="H7" t="s">
        <v>275</v>
      </c>
      <c r="I7">
        <v>143.69</v>
      </c>
    </row>
    <row r="8" spans="1:9" x14ac:dyDescent="0.25">
      <c r="A8" s="7">
        <v>11</v>
      </c>
      <c r="B8" t="s">
        <v>276</v>
      </c>
      <c r="C8" t="s">
        <v>264</v>
      </c>
      <c r="D8" t="s">
        <v>277</v>
      </c>
      <c r="E8">
        <v>167.5</v>
      </c>
      <c r="F8" t="s">
        <v>268</v>
      </c>
      <c r="G8">
        <v>12.522299999999998</v>
      </c>
      <c r="H8" t="s">
        <v>275</v>
      </c>
      <c r="I8">
        <v>180.0223</v>
      </c>
    </row>
    <row r="9" spans="1:9" x14ac:dyDescent="0.25">
      <c r="A9" s="7">
        <v>12</v>
      </c>
      <c r="B9" t="s">
        <v>278</v>
      </c>
      <c r="C9" t="s">
        <v>261</v>
      </c>
      <c r="D9" t="s">
        <v>279</v>
      </c>
      <c r="E9">
        <v>300</v>
      </c>
      <c r="F9" t="s">
        <v>275</v>
      </c>
      <c r="G9">
        <v>22.427999999999997</v>
      </c>
      <c r="H9" t="s">
        <v>275</v>
      </c>
      <c r="I9">
        <v>322.428</v>
      </c>
    </row>
    <row r="10" spans="1:9" x14ac:dyDescent="0.25">
      <c r="A10" s="7">
        <v>20</v>
      </c>
      <c r="B10" t="s">
        <v>280</v>
      </c>
      <c r="C10" t="s">
        <v>261</v>
      </c>
      <c r="D10" t="s">
        <v>281</v>
      </c>
      <c r="E10">
        <v>0.36</v>
      </c>
      <c r="F10" t="s">
        <v>262</v>
      </c>
      <c r="G10">
        <v>2.2428E-2</v>
      </c>
      <c r="H10" t="s">
        <v>262</v>
      </c>
      <c r="I10">
        <v>0.38242800000000005</v>
      </c>
    </row>
    <row r="11" spans="1:9" x14ac:dyDescent="0.25">
      <c r="A11" s="7">
        <v>6</v>
      </c>
      <c r="B11" t="s">
        <v>282</v>
      </c>
      <c r="C11" t="s">
        <v>264</v>
      </c>
      <c r="D11" t="s">
        <v>283</v>
      </c>
      <c r="E11">
        <v>110</v>
      </c>
      <c r="F11" t="s">
        <v>284</v>
      </c>
      <c r="G11">
        <v>4.1117999999999997</v>
      </c>
      <c r="H11" t="s">
        <v>268</v>
      </c>
      <c r="I11">
        <v>114.11179999999999</v>
      </c>
    </row>
    <row r="12" spans="1:9" x14ac:dyDescent="0.25">
      <c r="A12" s="7">
        <v>1</v>
      </c>
      <c r="B12" t="s">
        <v>285</v>
      </c>
      <c r="C12" t="s">
        <v>264</v>
      </c>
      <c r="D12" t="s">
        <v>286</v>
      </c>
      <c r="E12">
        <v>0.1845</v>
      </c>
      <c r="F12" t="s">
        <v>262</v>
      </c>
      <c r="G12">
        <v>1.149435E-2</v>
      </c>
      <c r="H12" t="s">
        <v>262</v>
      </c>
      <c r="I12">
        <v>0.19599435000000001</v>
      </c>
    </row>
    <row r="13" spans="1:9" x14ac:dyDescent="0.25">
      <c r="A13" s="7">
        <v>15</v>
      </c>
      <c r="B13" t="s">
        <v>287</v>
      </c>
      <c r="C13" t="s">
        <v>264</v>
      </c>
      <c r="D13" t="s">
        <v>288</v>
      </c>
      <c r="E13">
        <v>142.5</v>
      </c>
      <c r="F13" t="s">
        <v>268</v>
      </c>
      <c r="G13">
        <v>1.77555</v>
      </c>
      <c r="H13" t="s">
        <v>40</v>
      </c>
      <c r="I13">
        <v>144.27555000000001</v>
      </c>
    </row>
    <row r="14" spans="1:9" x14ac:dyDescent="0.25">
      <c r="A14" s="7">
        <v>16</v>
      </c>
      <c r="B14" t="s">
        <v>289</v>
      </c>
      <c r="C14" t="s">
        <v>261</v>
      </c>
      <c r="D14" t="s">
        <v>172</v>
      </c>
      <c r="E14">
        <v>120</v>
      </c>
      <c r="F14" t="s">
        <v>284</v>
      </c>
      <c r="G14">
        <v>4.4855999999999998</v>
      </c>
      <c r="H14" t="s">
        <v>268</v>
      </c>
      <c r="I14">
        <v>124.48560000000001</v>
      </c>
    </row>
    <row r="15" spans="1:9" x14ac:dyDescent="0.25">
      <c r="A15" s="7">
        <v>4</v>
      </c>
      <c r="B15" t="s">
        <v>290</v>
      </c>
      <c r="C15" t="s">
        <v>261</v>
      </c>
      <c r="D15" t="s">
        <v>291</v>
      </c>
      <c r="E15">
        <v>0.185</v>
      </c>
      <c r="F15" t="s">
        <v>262</v>
      </c>
      <c r="G15">
        <v>2.3051E-3</v>
      </c>
      <c r="H15" t="s">
        <v>262</v>
      </c>
      <c r="I15">
        <v>0.1873051</v>
      </c>
    </row>
    <row r="16" spans="1:9" x14ac:dyDescent="0.25">
      <c r="A16" s="7">
        <v>7</v>
      </c>
      <c r="B16" t="s">
        <v>292</v>
      </c>
      <c r="C16" t="s">
        <v>261</v>
      </c>
      <c r="D16" t="s">
        <v>293</v>
      </c>
      <c r="E16">
        <v>32.5</v>
      </c>
      <c r="F16" t="s">
        <v>40</v>
      </c>
      <c r="G16">
        <v>1.21485</v>
      </c>
      <c r="H16" t="s">
        <v>40</v>
      </c>
      <c r="I16">
        <v>33.714849999999998</v>
      </c>
    </row>
    <row r="17" spans="1:9" x14ac:dyDescent="0.25">
      <c r="A17" s="7">
        <v>17</v>
      </c>
      <c r="B17" t="s">
        <v>294</v>
      </c>
      <c r="C17" t="s">
        <v>261</v>
      </c>
      <c r="D17" t="s">
        <v>295</v>
      </c>
      <c r="E17">
        <v>90</v>
      </c>
      <c r="F17" t="s">
        <v>40</v>
      </c>
      <c r="G17">
        <v>5.6070000000000002</v>
      </c>
      <c r="H17" t="s">
        <v>268</v>
      </c>
      <c r="I17">
        <v>95.606999999999999</v>
      </c>
    </row>
    <row r="18" spans="1:9" x14ac:dyDescent="0.25">
      <c r="A18" s="7">
        <v>5</v>
      </c>
      <c r="B18" t="s">
        <v>296</v>
      </c>
      <c r="C18" t="s">
        <v>261</v>
      </c>
      <c r="D18" t="s">
        <v>297</v>
      </c>
      <c r="E18">
        <v>0.69</v>
      </c>
      <c r="F18" t="s">
        <v>262</v>
      </c>
      <c r="G18">
        <v>8.5973999999999998E-3</v>
      </c>
      <c r="H18" t="s">
        <v>262</v>
      </c>
      <c r="I18">
        <v>0.69859740000000004</v>
      </c>
    </row>
    <row r="19" spans="1:9" x14ac:dyDescent="0.25">
      <c r="A19" s="7">
        <v>18</v>
      </c>
      <c r="B19" t="s">
        <v>298</v>
      </c>
      <c r="C19" t="s">
        <v>261</v>
      </c>
      <c r="D19" t="s">
        <v>299</v>
      </c>
      <c r="E19">
        <v>182.5</v>
      </c>
      <c r="F19" t="s">
        <v>268</v>
      </c>
      <c r="G19">
        <v>4.5479000000000003</v>
      </c>
      <c r="H19" t="s">
        <v>268</v>
      </c>
      <c r="I19">
        <v>187.0479</v>
      </c>
    </row>
    <row r="20" spans="1:9" x14ac:dyDescent="0.25">
      <c r="A20" s="7">
        <v>13</v>
      </c>
      <c r="B20" t="s">
        <v>300</v>
      </c>
      <c r="C20" t="s">
        <v>261</v>
      </c>
      <c r="D20" t="s">
        <v>301</v>
      </c>
      <c r="E20">
        <v>155</v>
      </c>
      <c r="F20" t="s">
        <v>268</v>
      </c>
      <c r="G20">
        <v>0.77251999999999998</v>
      </c>
      <c r="H20" t="s">
        <v>262</v>
      </c>
      <c r="I20">
        <v>155.77252000000001</v>
      </c>
    </row>
    <row r="21" spans="1:9" x14ac:dyDescent="0.25">
      <c r="A21" s="7">
        <v>19</v>
      </c>
      <c r="B21" t="s">
        <v>302</v>
      </c>
      <c r="C21" t="s">
        <v>261</v>
      </c>
      <c r="D21" t="s">
        <v>303</v>
      </c>
      <c r="E21">
        <v>167.5</v>
      </c>
      <c r="F21" t="s">
        <v>268</v>
      </c>
      <c r="G21">
        <v>6.2611499999999998</v>
      </c>
      <c r="H21" t="s">
        <v>268</v>
      </c>
      <c r="I21">
        <v>173.76114999999999</v>
      </c>
    </row>
    <row r="22" spans="1:9" x14ac:dyDescent="0.25">
      <c r="A22" s="7">
        <v>10</v>
      </c>
      <c r="B22" t="s">
        <v>304</v>
      </c>
      <c r="C22" t="s">
        <v>264</v>
      </c>
      <c r="D22" t="s">
        <v>305</v>
      </c>
      <c r="E22">
        <v>112.5</v>
      </c>
      <c r="F22" t="s">
        <v>284</v>
      </c>
      <c r="G22">
        <v>4.2052499999999995</v>
      </c>
      <c r="H22" t="s">
        <v>268</v>
      </c>
      <c r="I22">
        <v>116.70525000000001</v>
      </c>
    </row>
  </sheetData>
  <sortState xmlns:xlrd2="http://schemas.microsoft.com/office/spreadsheetml/2017/richdata2" ref="A2:I22">
    <sortCondition ref="A2:A22"/>
  </sortSt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E7BD-9C57-4FC7-B299-A981052182A3}">
  <dimension ref="A1:H22"/>
  <sheetViews>
    <sheetView workbookViewId="0">
      <selection activeCell="B2" sqref="B2:T3"/>
    </sheetView>
  </sheetViews>
  <sheetFormatPr baseColWidth="10" defaultColWidth="11.42578125" defaultRowHeight="15" x14ac:dyDescent="0.25"/>
  <cols>
    <col min="1" max="1" width="11.42578125" style="7"/>
    <col min="2" max="3" width="11.42578125" style="5"/>
    <col min="4" max="4" width="48.42578125" style="5" bestFit="1" customWidth="1"/>
    <col min="5" max="5" width="35.140625" style="5" customWidth="1"/>
    <col min="6" max="6" width="40.5703125" style="5" customWidth="1"/>
    <col min="7" max="16384" width="11.42578125" style="5"/>
  </cols>
  <sheetData>
    <row r="1" spans="1:8" x14ac:dyDescent="0.25">
      <c r="A1" s="8" t="s">
        <v>0</v>
      </c>
      <c r="B1" s="9" t="s">
        <v>0</v>
      </c>
      <c r="C1" s="9" t="s">
        <v>256</v>
      </c>
      <c r="D1" s="9" t="s">
        <v>257</v>
      </c>
      <c r="E1" s="8" t="s">
        <v>306</v>
      </c>
      <c r="F1" s="8" t="s">
        <v>307</v>
      </c>
      <c r="G1" s="5" t="s">
        <v>306</v>
      </c>
      <c r="H1" s="5" t="s">
        <v>307</v>
      </c>
    </row>
    <row r="2" spans="1:8" x14ac:dyDescent="0.25">
      <c r="A2" s="7">
        <v>8</v>
      </c>
      <c r="B2" s="5" t="s">
        <v>260</v>
      </c>
      <c r="C2" s="5" t="s">
        <v>261</v>
      </c>
      <c r="D2" s="5" t="s">
        <v>127</v>
      </c>
      <c r="E2" s="10">
        <v>2</v>
      </c>
      <c r="F2" s="10">
        <v>1</v>
      </c>
      <c r="G2" s="5" t="s">
        <v>40</v>
      </c>
      <c r="H2" s="5" t="s">
        <v>262</v>
      </c>
    </row>
    <row r="3" spans="1:8" x14ac:dyDescent="0.25">
      <c r="A3" s="7">
        <v>2</v>
      </c>
      <c r="B3" s="5" t="s">
        <v>263</v>
      </c>
      <c r="C3" s="5" t="s">
        <v>264</v>
      </c>
      <c r="D3" s="5" t="s">
        <v>265</v>
      </c>
      <c r="E3" s="10">
        <v>1</v>
      </c>
      <c r="F3" s="10">
        <v>1</v>
      </c>
      <c r="G3" s="5" t="s">
        <v>262</v>
      </c>
      <c r="H3" s="5" t="s">
        <v>262</v>
      </c>
    </row>
    <row r="4" spans="1:8" x14ac:dyDescent="0.25">
      <c r="A4" s="7">
        <v>21</v>
      </c>
      <c r="B4" s="5" t="s">
        <v>266</v>
      </c>
      <c r="C4" s="5" t="s">
        <v>264</v>
      </c>
      <c r="D4" s="5" t="s">
        <v>267</v>
      </c>
      <c r="E4" s="10">
        <v>4</v>
      </c>
      <c r="F4" s="10">
        <v>4</v>
      </c>
      <c r="G4" s="5" t="s">
        <v>268</v>
      </c>
      <c r="H4" s="5" t="s">
        <v>268</v>
      </c>
    </row>
    <row r="5" spans="1:8" x14ac:dyDescent="0.25">
      <c r="A5" s="7">
        <v>14</v>
      </c>
      <c r="B5" s="5" t="s">
        <v>269</v>
      </c>
      <c r="C5" s="5" t="s">
        <v>261</v>
      </c>
      <c r="D5" s="5" t="s">
        <v>270</v>
      </c>
      <c r="E5" s="10">
        <v>2</v>
      </c>
      <c r="F5" s="10">
        <v>4</v>
      </c>
      <c r="G5" s="5" t="s">
        <v>40</v>
      </c>
      <c r="H5" s="5" t="s">
        <v>268</v>
      </c>
    </row>
    <row r="6" spans="1:8" x14ac:dyDescent="0.25">
      <c r="A6" s="7">
        <v>3</v>
      </c>
      <c r="B6" s="5" t="s">
        <v>271</v>
      </c>
      <c r="C6" s="5" t="s">
        <v>261</v>
      </c>
      <c r="D6" s="5" t="s">
        <v>272</v>
      </c>
      <c r="E6" s="10">
        <v>1</v>
      </c>
      <c r="F6" s="10">
        <v>1</v>
      </c>
      <c r="G6" s="5" t="s">
        <v>262</v>
      </c>
      <c r="H6" s="5" t="s">
        <v>262</v>
      </c>
    </row>
    <row r="7" spans="1:8" x14ac:dyDescent="0.25">
      <c r="A7" s="7">
        <v>9</v>
      </c>
      <c r="B7" s="5" t="s">
        <v>273</v>
      </c>
      <c r="C7" s="5" t="s">
        <v>264</v>
      </c>
      <c r="D7" s="5" t="s">
        <v>274</v>
      </c>
      <c r="E7" s="10">
        <v>4</v>
      </c>
      <c r="F7" s="10">
        <v>5</v>
      </c>
      <c r="G7" s="5" t="s">
        <v>268</v>
      </c>
      <c r="H7" s="5" t="s">
        <v>275</v>
      </c>
    </row>
    <row r="8" spans="1:8" x14ac:dyDescent="0.25">
      <c r="A8" s="7">
        <v>11</v>
      </c>
      <c r="B8" s="5" t="s">
        <v>276</v>
      </c>
      <c r="C8" s="5" t="s">
        <v>264</v>
      </c>
      <c r="D8" s="5" t="s">
        <v>277</v>
      </c>
      <c r="E8" s="10">
        <v>4</v>
      </c>
      <c r="F8" s="10">
        <v>5</v>
      </c>
      <c r="G8" s="5" t="s">
        <v>268</v>
      </c>
      <c r="H8" s="5" t="s">
        <v>275</v>
      </c>
    </row>
    <row r="9" spans="1:8" x14ac:dyDescent="0.25">
      <c r="A9" s="7">
        <v>12</v>
      </c>
      <c r="B9" s="5" t="s">
        <v>278</v>
      </c>
      <c r="C9" s="5" t="s">
        <v>261</v>
      </c>
      <c r="D9" s="5" t="s">
        <v>279</v>
      </c>
      <c r="E9" s="10">
        <v>5</v>
      </c>
      <c r="F9" s="10">
        <v>5</v>
      </c>
      <c r="G9" s="5" t="s">
        <v>275</v>
      </c>
      <c r="H9" s="5" t="s">
        <v>275</v>
      </c>
    </row>
    <row r="10" spans="1:8" x14ac:dyDescent="0.25">
      <c r="A10" s="7">
        <v>20</v>
      </c>
      <c r="B10" s="5" t="s">
        <v>280</v>
      </c>
      <c r="C10" s="5" t="s">
        <v>261</v>
      </c>
      <c r="D10" s="5" t="s">
        <v>281</v>
      </c>
      <c r="E10" s="10">
        <v>1</v>
      </c>
      <c r="F10" s="10">
        <v>1</v>
      </c>
      <c r="G10" s="5" t="s">
        <v>262</v>
      </c>
      <c r="H10" s="5" t="s">
        <v>262</v>
      </c>
    </row>
    <row r="11" spans="1:8" x14ac:dyDescent="0.25">
      <c r="A11" s="7">
        <v>6</v>
      </c>
      <c r="B11" s="5" t="s">
        <v>282</v>
      </c>
      <c r="C11" s="5" t="s">
        <v>264</v>
      </c>
      <c r="D11" s="5" t="s">
        <v>283</v>
      </c>
      <c r="E11" s="10">
        <v>3</v>
      </c>
      <c r="F11" s="10">
        <v>4</v>
      </c>
      <c r="G11" s="5" t="s">
        <v>284</v>
      </c>
      <c r="H11" s="5" t="s">
        <v>268</v>
      </c>
    </row>
    <row r="12" spans="1:8" x14ac:dyDescent="0.25">
      <c r="A12" s="7">
        <v>1</v>
      </c>
      <c r="B12" s="5" t="s">
        <v>285</v>
      </c>
      <c r="C12" s="5" t="s">
        <v>264</v>
      </c>
      <c r="D12" s="5" t="s">
        <v>286</v>
      </c>
      <c r="E12" s="10">
        <v>1</v>
      </c>
      <c r="F12" s="10">
        <v>1</v>
      </c>
      <c r="G12" s="5" t="s">
        <v>262</v>
      </c>
      <c r="H12" s="5" t="s">
        <v>262</v>
      </c>
    </row>
    <row r="13" spans="1:8" x14ac:dyDescent="0.25">
      <c r="A13" s="7">
        <v>15</v>
      </c>
      <c r="B13" s="5" t="s">
        <v>287</v>
      </c>
      <c r="C13" s="5" t="s">
        <v>264</v>
      </c>
      <c r="D13" s="5" t="s">
        <v>288</v>
      </c>
      <c r="E13" s="10">
        <v>4</v>
      </c>
      <c r="F13" s="10">
        <v>2</v>
      </c>
      <c r="G13" s="5" t="s">
        <v>268</v>
      </c>
      <c r="H13" s="5" t="s">
        <v>40</v>
      </c>
    </row>
    <row r="14" spans="1:8" x14ac:dyDescent="0.25">
      <c r="A14" s="7">
        <v>16</v>
      </c>
      <c r="B14" s="5" t="s">
        <v>289</v>
      </c>
      <c r="C14" s="5" t="s">
        <v>261</v>
      </c>
      <c r="D14" s="5" t="s">
        <v>172</v>
      </c>
      <c r="E14" s="10">
        <v>3</v>
      </c>
      <c r="F14" s="10">
        <v>4</v>
      </c>
      <c r="G14" s="5" t="s">
        <v>284</v>
      </c>
      <c r="H14" s="5" t="s">
        <v>268</v>
      </c>
    </row>
    <row r="15" spans="1:8" x14ac:dyDescent="0.25">
      <c r="A15" s="7">
        <v>4</v>
      </c>
      <c r="B15" s="5" t="s">
        <v>290</v>
      </c>
      <c r="C15" s="5" t="s">
        <v>261</v>
      </c>
      <c r="D15" s="5" t="s">
        <v>291</v>
      </c>
      <c r="E15" s="10">
        <v>1</v>
      </c>
      <c r="F15" s="10">
        <v>1</v>
      </c>
      <c r="G15" s="5" t="s">
        <v>262</v>
      </c>
      <c r="H15" s="5" t="s">
        <v>262</v>
      </c>
    </row>
    <row r="16" spans="1:8" x14ac:dyDescent="0.25">
      <c r="A16" s="7">
        <v>7</v>
      </c>
      <c r="B16" s="5" t="s">
        <v>292</v>
      </c>
      <c r="C16" s="5" t="s">
        <v>261</v>
      </c>
      <c r="D16" s="5" t="s">
        <v>293</v>
      </c>
      <c r="E16" s="10">
        <v>2</v>
      </c>
      <c r="F16" s="10">
        <v>2</v>
      </c>
      <c r="G16" s="5" t="s">
        <v>40</v>
      </c>
      <c r="H16" s="5" t="s">
        <v>40</v>
      </c>
    </row>
    <row r="17" spans="1:8" x14ac:dyDescent="0.25">
      <c r="A17" s="7">
        <v>17</v>
      </c>
      <c r="B17" s="5" t="s">
        <v>294</v>
      </c>
      <c r="C17" s="5" t="s">
        <v>261</v>
      </c>
      <c r="D17" s="5" t="s">
        <v>295</v>
      </c>
      <c r="E17" s="10">
        <v>2</v>
      </c>
      <c r="F17" s="10">
        <v>4</v>
      </c>
      <c r="G17" s="5" t="s">
        <v>40</v>
      </c>
      <c r="H17" s="5" t="s">
        <v>268</v>
      </c>
    </row>
    <row r="18" spans="1:8" x14ac:dyDescent="0.25">
      <c r="A18" s="7">
        <v>5</v>
      </c>
      <c r="B18" s="5" t="s">
        <v>296</v>
      </c>
      <c r="C18" s="5" t="s">
        <v>261</v>
      </c>
      <c r="D18" s="5" t="s">
        <v>297</v>
      </c>
      <c r="E18" s="10">
        <v>1</v>
      </c>
      <c r="F18" s="10">
        <v>1</v>
      </c>
      <c r="G18" s="5" t="s">
        <v>262</v>
      </c>
      <c r="H18" s="5" t="s">
        <v>262</v>
      </c>
    </row>
    <row r="19" spans="1:8" x14ac:dyDescent="0.25">
      <c r="A19" s="7">
        <v>18</v>
      </c>
      <c r="B19" s="5" t="s">
        <v>298</v>
      </c>
      <c r="C19" s="5" t="s">
        <v>261</v>
      </c>
      <c r="D19" s="5" t="s">
        <v>299</v>
      </c>
      <c r="E19" s="10">
        <v>4</v>
      </c>
      <c r="F19" s="10">
        <v>4</v>
      </c>
      <c r="G19" s="5" t="s">
        <v>268</v>
      </c>
      <c r="H19" s="5" t="s">
        <v>268</v>
      </c>
    </row>
    <row r="20" spans="1:8" x14ac:dyDescent="0.25">
      <c r="A20" s="7">
        <v>13</v>
      </c>
      <c r="B20" s="5" t="s">
        <v>300</v>
      </c>
      <c r="C20" s="5" t="s">
        <v>261</v>
      </c>
      <c r="D20" s="5" t="s">
        <v>301</v>
      </c>
      <c r="E20" s="10">
        <v>4</v>
      </c>
      <c r="F20" s="10">
        <v>1</v>
      </c>
      <c r="G20" s="5" t="s">
        <v>268</v>
      </c>
      <c r="H20" s="5" t="s">
        <v>262</v>
      </c>
    </row>
    <row r="21" spans="1:8" x14ac:dyDescent="0.25">
      <c r="A21" s="7">
        <v>19</v>
      </c>
      <c r="B21" s="5" t="s">
        <v>302</v>
      </c>
      <c r="C21" s="5" t="s">
        <v>261</v>
      </c>
      <c r="D21" s="5" t="s">
        <v>303</v>
      </c>
      <c r="E21" s="10">
        <v>4</v>
      </c>
      <c r="F21" s="10">
        <v>4</v>
      </c>
      <c r="G21" s="5" t="s">
        <v>268</v>
      </c>
      <c r="H21" s="5" t="s">
        <v>268</v>
      </c>
    </row>
    <row r="22" spans="1:8" x14ac:dyDescent="0.25">
      <c r="A22" s="7">
        <v>10</v>
      </c>
      <c r="B22" s="5" t="s">
        <v>304</v>
      </c>
      <c r="C22" s="5" t="s">
        <v>264</v>
      </c>
      <c r="D22" s="5" t="s">
        <v>305</v>
      </c>
      <c r="E22" s="10">
        <v>3</v>
      </c>
      <c r="F22" s="10">
        <v>4</v>
      </c>
      <c r="G22" s="5" t="s">
        <v>284</v>
      </c>
      <c r="H22" s="5" t="s">
        <v>268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09A43-DEA5-4152-A115-830E9E78B49C}">
  <sheetPr>
    <tabColor theme="8" tint="0.79998168889431442"/>
    <pageSetUpPr fitToPage="1"/>
  </sheetPr>
  <dimension ref="B1:AG81"/>
  <sheetViews>
    <sheetView showGridLines="0" view="pageBreakPreview" zoomScale="85" zoomScaleNormal="100" zoomScaleSheetLayoutView="85" workbookViewId="0">
      <selection activeCell="B2" sqref="B2:T3"/>
    </sheetView>
  </sheetViews>
  <sheetFormatPr baseColWidth="10" defaultColWidth="8.5703125" defaultRowHeight="14.25" x14ac:dyDescent="0.2"/>
  <cols>
    <col min="1" max="2" width="1.42578125" style="23" customWidth="1"/>
    <col min="3" max="3" width="11.140625" style="23" bestFit="1" customWidth="1"/>
    <col min="4" max="4" width="1.42578125" style="23" customWidth="1"/>
    <col min="5" max="5" width="32.85546875" style="23" customWidth="1"/>
    <col min="6" max="8" width="1.42578125" style="23" customWidth="1"/>
    <col min="9" max="9" width="11.140625" style="23" bestFit="1" customWidth="1"/>
    <col min="10" max="10" width="11.42578125" style="23" customWidth="1"/>
    <col min="11" max="11" width="10.42578125" style="23" customWidth="1"/>
    <col min="12" max="12" width="10.85546875" style="23" customWidth="1"/>
    <col min="13" max="15" width="1.42578125" style="23" customWidth="1"/>
    <col min="16" max="16" width="13.5703125" style="23" customWidth="1"/>
    <col min="17" max="17" width="11" style="23" customWidth="1"/>
    <col min="18" max="18" width="10.5703125" style="23" customWidth="1"/>
    <col min="19" max="19" width="10.42578125" style="23" customWidth="1"/>
    <col min="20" max="21" width="1.42578125" style="23" customWidth="1"/>
    <col min="22" max="22" width="8.5703125" style="23"/>
    <col min="23" max="23" width="42.42578125" style="23" bestFit="1" customWidth="1"/>
    <col min="24" max="16384" width="8.5703125" style="23"/>
  </cols>
  <sheetData>
    <row r="1" spans="2:26" ht="6.95" customHeight="1" x14ac:dyDescent="0.2"/>
    <row r="2" spans="2:26" ht="14.45" customHeight="1" x14ac:dyDescent="0.2">
      <c r="B2" s="56" t="s">
        <v>213</v>
      </c>
      <c r="C2" s="56"/>
      <c r="D2" s="56"/>
      <c r="E2" s="56"/>
      <c r="F2" s="56"/>
      <c r="G2" s="56"/>
      <c r="H2" s="56"/>
      <c r="I2" s="56"/>
      <c r="J2" s="56"/>
      <c r="K2" s="56"/>
      <c r="L2" s="56"/>
      <c r="M2" s="56"/>
      <c r="N2" s="56"/>
      <c r="O2" s="56"/>
      <c r="P2" s="56"/>
      <c r="Q2" s="56"/>
      <c r="R2" s="56"/>
      <c r="S2" s="56"/>
      <c r="T2" s="56"/>
      <c r="V2" s="55" t="s">
        <v>308</v>
      </c>
      <c r="W2" s="55"/>
      <c r="X2" s="55"/>
      <c r="Y2" s="55"/>
      <c r="Z2" s="55"/>
    </row>
    <row r="3" spans="2:26" ht="14.1" customHeight="1" x14ac:dyDescent="0.2">
      <c r="B3" s="56"/>
      <c r="C3" s="56"/>
      <c r="D3" s="56"/>
      <c r="E3" s="56"/>
      <c r="F3" s="56"/>
      <c r="G3" s="56"/>
      <c r="H3" s="56"/>
      <c r="I3" s="56"/>
      <c r="J3" s="56"/>
      <c r="K3" s="56"/>
      <c r="L3" s="56"/>
      <c r="M3" s="56"/>
      <c r="N3" s="56"/>
      <c r="O3" s="56"/>
      <c r="P3" s="56"/>
      <c r="Q3" s="56"/>
      <c r="R3" s="56"/>
      <c r="S3" s="56"/>
      <c r="T3" s="56"/>
      <c r="V3" s="55"/>
      <c r="W3" s="55"/>
      <c r="X3" s="55"/>
      <c r="Y3" s="55"/>
      <c r="Z3" s="55"/>
    </row>
    <row r="4" spans="2:26" ht="7.5" customHeight="1" x14ac:dyDescent="0.2">
      <c r="V4" s="55"/>
      <c r="W4" s="55"/>
      <c r="X4" s="55"/>
      <c r="Y4" s="55"/>
      <c r="Z4" s="55"/>
    </row>
    <row r="5" spans="2:26" ht="14.1" customHeight="1" x14ac:dyDescent="0.2">
      <c r="B5" s="24"/>
      <c r="C5" s="24"/>
      <c r="D5" s="51" t="s">
        <v>309</v>
      </c>
      <c r="E5" s="51"/>
      <c r="F5" s="51"/>
      <c r="H5" s="24"/>
      <c r="I5" s="26"/>
      <c r="J5" s="57" t="s">
        <v>310</v>
      </c>
      <c r="K5" s="57"/>
      <c r="L5" s="57"/>
      <c r="M5" s="57"/>
      <c r="N5" s="57"/>
      <c r="O5" s="57"/>
      <c r="P5" s="57"/>
      <c r="Q5" s="57"/>
      <c r="R5" s="57"/>
      <c r="S5" s="57"/>
      <c r="T5" s="57"/>
      <c r="V5" s="55"/>
      <c r="W5" s="55"/>
      <c r="X5" s="55"/>
      <c r="Y5" s="55"/>
      <c r="Z5" s="55"/>
    </row>
    <row r="6" spans="2:26" ht="14.1" customHeight="1" x14ac:dyDescent="0.2">
      <c r="B6" s="24"/>
      <c r="C6" s="27"/>
      <c r="D6" s="51"/>
      <c r="E6" s="51"/>
      <c r="F6" s="51"/>
      <c r="H6" s="24"/>
      <c r="I6" s="26"/>
      <c r="J6" s="57"/>
      <c r="K6" s="57"/>
      <c r="L6" s="57"/>
      <c r="M6" s="57"/>
      <c r="N6" s="57"/>
      <c r="O6" s="57"/>
      <c r="P6" s="57"/>
      <c r="Q6" s="57"/>
      <c r="R6" s="57"/>
      <c r="S6" s="57"/>
      <c r="T6" s="57"/>
    </row>
    <row r="7" spans="2:26" ht="7.5" customHeight="1" x14ac:dyDescent="0.2">
      <c r="B7" s="24"/>
      <c r="C7" s="24"/>
      <c r="D7" s="24"/>
      <c r="E7" s="24"/>
      <c r="F7" s="24"/>
      <c r="H7" s="24"/>
      <c r="I7" s="53" t="str">
        <f>VLOOKUP($B$2,SbN!$B$3:$M$23,4,FALSE)</f>
        <v xml:space="preserve">A captação de água, ou Sistema de Captação de Água da Chuva, é uma Solução Baseada na Natureza (SbN) voltada para a gestão eficiente dos recursos hídricos por meio da captação e armazenamento da água da chuva. Esta SbN pode aproveitar o escoamento superficial em superfícies acondicionadas ou coletar diretamente de coberturas, como telhados, para usos não potáveis, irrigação, recarga de aquíferos ou substituição parcial do abastecimento público. É aplicada em contextos rurais, urbanos, agrícolas ou industriais, e seus projetos se adaptam à escala e à finalidade do sistema. Entre seus benefícios estão a redução da demanda por água potável, o aumento da resiliência frente a secas e um menor impacto ambiental em comparação com outras fontes de abastecimento. Para sua implementação eficaz, é fundamental considerar a qualidade da água captada, a viabilidade econômica e os possíveis efeitos sobre os fluxos hídricos rio abaixo.
</v>
      </c>
      <c r="J7" s="53"/>
      <c r="K7" s="53"/>
      <c r="L7" s="53"/>
      <c r="M7" s="53"/>
      <c r="N7" s="53"/>
      <c r="O7" s="53"/>
      <c r="P7" s="53"/>
      <c r="Q7" s="53"/>
      <c r="R7" s="53"/>
      <c r="S7" s="53"/>
      <c r="T7" s="28"/>
    </row>
    <row r="8" spans="2:26" x14ac:dyDescent="0.2">
      <c r="B8" s="24"/>
      <c r="C8" s="29" t="str">
        <f>IF(VLOOKUP(Fichas!$B$2,SbN!$B$3:$AF$23,5,FALSE)=0,"",VLOOKUP($B$2,SbN!$B$3:$AF$23,5,FALSE))</f>
        <v/>
      </c>
      <c r="D8" s="24"/>
      <c r="E8" s="30" t="s">
        <v>15</v>
      </c>
      <c r="F8" s="24"/>
      <c r="H8" s="24"/>
      <c r="I8" s="53"/>
      <c r="J8" s="53"/>
      <c r="K8" s="53"/>
      <c r="L8" s="53"/>
      <c r="M8" s="53"/>
      <c r="N8" s="53"/>
      <c r="O8" s="53"/>
      <c r="P8" s="53"/>
      <c r="Q8" s="53"/>
      <c r="R8" s="53"/>
      <c r="S8" s="53"/>
      <c r="T8" s="28"/>
    </row>
    <row r="9" spans="2:26" ht="7.5" customHeight="1" x14ac:dyDescent="0.2">
      <c r="B9" s="24"/>
      <c r="C9" s="24"/>
      <c r="D9" s="24"/>
      <c r="E9" s="31"/>
      <c r="F9" s="24"/>
      <c r="H9" s="24"/>
      <c r="I9" s="53"/>
      <c r="J9" s="53"/>
      <c r="K9" s="53"/>
      <c r="L9" s="53"/>
      <c r="M9" s="53"/>
      <c r="N9" s="53"/>
      <c r="O9" s="53"/>
      <c r="P9" s="53"/>
      <c r="Q9" s="53"/>
      <c r="R9" s="53"/>
      <c r="S9" s="53"/>
      <c r="T9" s="28"/>
    </row>
    <row r="10" spans="2:26" x14ac:dyDescent="0.2">
      <c r="B10" s="24"/>
      <c r="C10" s="29" t="str">
        <f>IF(VLOOKUP(Fichas!$B$2,SbN!$B$3:$AF$23,6,FALSE)=0,"",VLOOKUP($B$2,SbN!$B$3:$AF$23,6,FALSE))</f>
        <v>X</v>
      </c>
      <c r="D10" s="24"/>
      <c r="E10" s="30" t="s">
        <v>16</v>
      </c>
      <c r="F10" s="24"/>
      <c r="H10" s="24"/>
      <c r="I10" s="53"/>
      <c r="J10" s="53"/>
      <c r="K10" s="53"/>
      <c r="L10" s="53"/>
      <c r="M10" s="53"/>
      <c r="N10" s="53"/>
      <c r="O10" s="53"/>
      <c r="P10" s="53"/>
      <c r="Q10" s="53"/>
      <c r="R10" s="53"/>
      <c r="S10" s="53"/>
      <c r="T10" s="28"/>
    </row>
    <row r="11" spans="2:26" ht="7.5" customHeight="1" x14ac:dyDescent="0.2">
      <c r="B11" s="24"/>
      <c r="C11" s="24"/>
      <c r="D11" s="24"/>
      <c r="E11" s="24"/>
      <c r="F11" s="24"/>
      <c r="H11" s="24"/>
      <c r="I11" s="53"/>
      <c r="J11" s="53"/>
      <c r="K11" s="53"/>
      <c r="L11" s="53"/>
      <c r="M11" s="53"/>
      <c r="N11" s="53"/>
      <c r="O11" s="53"/>
      <c r="P11" s="53"/>
      <c r="Q11" s="53"/>
      <c r="R11" s="53"/>
      <c r="S11" s="53"/>
      <c r="T11" s="28"/>
    </row>
    <row r="12" spans="2:26" ht="7.5" customHeight="1" x14ac:dyDescent="0.2">
      <c r="H12" s="24"/>
      <c r="I12" s="53"/>
      <c r="J12" s="53"/>
      <c r="K12" s="53"/>
      <c r="L12" s="53"/>
      <c r="M12" s="53"/>
      <c r="N12" s="53"/>
      <c r="O12" s="53"/>
      <c r="P12" s="53"/>
      <c r="Q12" s="53"/>
      <c r="R12" s="53"/>
      <c r="S12" s="53"/>
      <c r="T12" s="28"/>
    </row>
    <row r="13" spans="2:26" ht="14.1" customHeight="1" x14ac:dyDescent="0.2">
      <c r="B13" s="24"/>
      <c r="C13" s="24"/>
      <c r="D13" s="51" t="s">
        <v>311</v>
      </c>
      <c r="E13" s="51"/>
      <c r="F13" s="51"/>
      <c r="H13" s="24"/>
      <c r="I13" s="53"/>
      <c r="J13" s="53"/>
      <c r="K13" s="53"/>
      <c r="L13" s="53"/>
      <c r="M13" s="53"/>
      <c r="N13" s="53"/>
      <c r="O13" s="53"/>
      <c r="P13" s="53"/>
      <c r="Q13" s="53"/>
      <c r="R13" s="53"/>
      <c r="S13" s="53"/>
      <c r="T13" s="28"/>
    </row>
    <row r="14" spans="2:26" ht="14.1" customHeight="1" x14ac:dyDescent="0.2">
      <c r="B14" s="24"/>
      <c r="C14" s="27"/>
      <c r="D14" s="51"/>
      <c r="E14" s="51"/>
      <c r="F14" s="51"/>
      <c r="H14" s="24"/>
      <c r="I14" s="53"/>
      <c r="J14" s="53"/>
      <c r="K14" s="53"/>
      <c r="L14" s="53"/>
      <c r="M14" s="53"/>
      <c r="N14" s="53"/>
      <c r="O14" s="53"/>
      <c r="P14" s="53"/>
      <c r="Q14" s="53"/>
      <c r="R14" s="53"/>
      <c r="S14" s="53"/>
      <c r="T14" s="28"/>
    </row>
    <row r="15" spans="2:26" ht="7.5" customHeight="1" x14ac:dyDescent="0.2">
      <c r="B15" s="24"/>
      <c r="C15" s="24"/>
      <c r="D15" s="24"/>
      <c r="E15" s="24"/>
      <c r="F15" s="24"/>
      <c r="H15" s="24"/>
      <c r="I15" s="53"/>
      <c r="J15" s="53"/>
      <c r="K15" s="53"/>
      <c r="L15" s="53"/>
      <c r="M15" s="53"/>
      <c r="N15" s="53"/>
      <c r="O15" s="53"/>
      <c r="P15" s="53"/>
      <c r="Q15" s="53"/>
      <c r="R15" s="53"/>
      <c r="S15" s="53"/>
      <c r="T15" s="28"/>
    </row>
    <row r="16" spans="2:26" x14ac:dyDescent="0.2">
      <c r="B16" s="24"/>
      <c r="C16" s="32"/>
      <c r="D16" s="33"/>
      <c r="E16" s="52" t="str">
        <f>VLOOKUP($B$2,SbN!$B$3:$AF$23,3,0)</f>
        <v>Captação e aproveitamento da água</v>
      </c>
      <c r="F16" s="24"/>
      <c r="H16" s="24"/>
      <c r="I16" s="53"/>
      <c r="J16" s="53"/>
      <c r="K16" s="53"/>
      <c r="L16" s="53"/>
      <c r="M16" s="53"/>
      <c r="N16" s="53"/>
      <c r="O16" s="53"/>
      <c r="P16" s="53"/>
      <c r="Q16" s="53"/>
      <c r="R16" s="53"/>
      <c r="S16" s="53"/>
      <c r="T16" s="28"/>
    </row>
    <row r="17" spans="2:33" ht="15.6" customHeight="1" x14ac:dyDescent="0.2">
      <c r="B17" s="24"/>
      <c r="C17" s="32"/>
      <c r="D17" s="33"/>
      <c r="E17" s="52"/>
      <c r="F17" s="24"/>
      <c r="H17" s="24"/>
      <c r="I17" s="53"/>
      <c r="J17" s="53"/>
      <c r="K17" s="53"/>
      <c r="L17" s="53"/>
      <c r="M17" s="53"/>
      <c r="N17" s="53"/>
      <c r="O17" s="53"/>
      <c r="P17" s="53"/>
      <c r="Q17" s="53"/>
      <c r="R17" s="53"/>
      <c r="S17" s="53"/>
      <c r="T17" s="28"/>
    </row>
    <row r="18" spans="2:33" x14ac:dyDescent="0.2">
      <c r="B18" s="24"/>
      <c r="C18" s="32"/>
      <c r="D18" s="33"/>
      <c r="E18" s="52"/>
      <c r="F18" s="24"/>
      <c r="H18" s="24"/>
      <c r="I18" s="53"/>
      <c r="J18" s="53"/>
      <c r="K18" s="53"/>
      <c r="L18" s="53"/>
      <c r="M18" s="53"/>
      <c r="N18" s="53"/>
      <c r="O18" s="53"/>
      <c r="P18" s="53"/>
      <c r="Q18" s="53"/>
      <c r="R18" s="53"/>
      <c r="S18" s="53"/>
      <c r="T18" s="28"/>
    </row>
    <row r="19" spans="2:33" ht="7.5" customHeight="1" x14ac:dyDescent="0.2">
      <c r="B19" s="24"/>
      <c r="C19" s="31"/>
      <c r="D19" s="33"/>
      <c r="E19" s="31"/>
      <c r="F19" s="24"/>
      <c r="H19" s="24"/>
      <c r="I19" s="53"/>
      <c r="J19" s="53"/>
      <c r="K19" s="53"/>
      <c r="L19" s="53"/>
      <c r="M19" s="53"/>
      <c r="N19" s="53"/>
      <c r="O19" s="53"/>
      <c r="P19" s="53"/>
      <c r="Q19" s="53"/>
      <c r="R19" s="53"/>
      <c r="S19" s="53"/>
      <c r="T19" s="28"/>
    </row>
    <row r="20" spans="2:33" ht="6.95" customHeight="1" x14ac:dyDescent="0.2">
      <c r="H20" s="24"/>
      <c r="I20" s="53"/>
      <c r="J20" s="53"/>
      <c r="K20" s="53"/>
      <c r="L20" s="53"/>
      <c r="M20" s="53"/>
      <c r="N20" s="53"/>
      <c r="O20" s="53"/>
      <c r="P20" s="53"/>
      <c r="Q20" s="53"/>
      <c r="R20" s="53"/>
      <c r="S20" s="53"/>
      <c r="T20" s="28"/>
    </row>
    <row r="21" spans="2:33" ht="14.1" customHeight="1" x14ac:dyDescent="0.2">
      <c r="B21" s="24"/>
      <c r="C21" s="24"/>
      <c r="D21" s="51" t="s">
        <v>312</v>
      </c>
      <c r="E21" s="51"/>
      <c r="F21" s="51"/>
      <c r="H21" s="24"/>
      <c r="I21" s="53"/>
      <c r="J21" s="53"/>
      <c r="K21" s="53"/>
      <c r="L21" s="53"/>
      <c r="M21" s="53"/>
      <c r="N21" s="53"/>
      <c r="O21" s="53"/>
      <c r="P21" s="53"/>
      <c r="Q21" s="53"/>
      <c r="R21" s="53"/>
      <c r="S21" s="53"/>
      <c r="T21" s="28"/>
    </row>
    <row r="22" spans="2:33" x14ac:dyDescent="0.2">
      <c r="B22" s="24"/>
      <c r="C22" s="27"/>
      <c r="D22" s="51"/>
      <c r="E22" s="51"/>
      <c r="F22" s="51"/>
      <c r="H22" s="24"/>
      <c r="I22" s="53"/>
      <c r="J22" s="53"/>
      <c r="K22" s="53"/>
      <c r="L22" s="53"/>
      <c r="M22" s="53"/>
      <c r="N22" s="53"/>
      <c r="O22" s="53"/>
      <c r="P22" s="53"/>
      <c r="Q22" s="53"/>
      <c r="R22" s="53"/>
      <c r="S22" s="53"/>
      <c r="T22" s="28"/>
    </row>
    <row r="23" spans="2:33" x14ac:dyDescent="0.2">
      <c r="B23" s="24"/>
      <c r="C23" s="24"/>
      <c r="D23" s="24"/>
      <c r="E23" s="24"/>
      <c r="F23" s="24"/>
      <c r="H23" s="24"/>
      <c r="I23" s="53"/>
      <c r="J23" s="53"/>
      <c r="K23" s="53"/>
      <c r="L23" s="53"/>
      <c r="M23" s="53"/>
      <c r="N23" s="53"/>
      <c r="O23" s="53"/>
      <c r="P23" s="53"/>
      <c r="Q23" s="53"/>
      <c r="R23" s="53"/>
      <c r="S23" s="53"/>
      <c r="T23" s="28"/>
    </row>
    <row r="24" spans="2:33" x14ac:dyDescent="0.2">
      <c r="B24" s="24"/>
      <c r="C24" s="29" t="str">
        <f>REPT("★",VLOOKUP($B$2,SbN!$B$3:$AF$23,7,0))</f>
        <v>★★★</v>
      </c>
      <c r="D24" s="33"/>
      <c r="E24" s="30" t="s">
        <v>313</v>
      </c>
      <c r="F24" s="24"/>
      <c r="H24" s="24"/>
      <c r="I24" s="53"/>
      <c r="J24" s="53"/>
      <c r="K24" s="53"/>
      <c r="L24" s="53"/>
      <c r="M24" s="53"/>
      <c r="N24" s="53"/>
      <c r="O24" s="53"/>
      <c r="P24" s="53"/>
      <c r="Q24" s="53"/>
      <c r="R24" s="53"/>
      <c r="S24" s="53"/>
      <c r="T24" s="28"/>
      <c r="Y24" s="54"/>
      <c r="Z24" s="54"/>
      <c r="AA24" s="54"/>
      <c r="AB24" s="54"/>
      <c r="AC24" s="54"/>
      <c r="AD24" s="54"/>
      <c r="AE24" s="54"/>
      <c r="AF24" s="54"/>
      <c r="AG24" s="54"/>
    </row>
    <row r="25" spans="2:33" ht="9" customHeight="1" x14ac:dyDescent="0.2">
      <c r="B25" s="24"/>
      <c r="C25" s="31"/>
      <c r="D25" s="33"/>
      <c r="E25" s="31"/>
      <c r="F25" s="24"/>
      <c r="H25" s="24"/>
      <c r="I25" s="53"/>
      <c r="J25" s="53"/>
      <c r="K25" s="53"/>
      <c r="L25" s="53"/>
      <c r="M25" s="53"/>
      <c r="N25" s="53"/>
      <c r="O25" s="53"/>
      <c r="P25" s="53"/>
      <c r="Q25" s="53"/>
      <c r="R25" s="53"/>
      <c r="S25" s="53"/>
      <c r="T25" s="28"/>
      <c r="Y25" s="54"/>
      <c r="Z25" s="54"/>
      <c r="AA25" s="54"/>
      <c r="AB25" s="54"/>
      <c r="AC25" s="54"/>
      <c r="AD25" s="54"/>
      <c r="AE25" s="54"/>
      <c r="AF25" s="54"/>
      <c r="AG25" s="54"/>
    </row>
    <row r="26" spans="2:33" ht="14.1" customHeight="1" x14ac:dyDescent="0.2">
      <c r="B26" s="24"/>
      <c r="C26" s="29" t="str">
        <f>REPT("★",VLOOKUP($B$2,SbN!$B$3:$AF$23,8,0))</f>
        <v>★★★★★</v>
      </c>
      <c r="D26" s="33"/>
      <c r="E26" s="30" t="s">
        <v>18</v>
      </c>
      <c r="F26" s="24"/>
      <c r="H26" s="24"/>
      <c r="I26" s="53"/>
      <c r="J26" s="53"/>
      <c r="K26" s="53"/>
      <c r="L26" s="53"/>
      <c r="M26" s="53"/>
      <c r="N26" s="53"/>
      <c r="O26" s="53"/>
      <c r="P26" s="53"/>
      <c r="Q26" s="53"/>
      <c r="R26" s="53"/>
      <c r="S26" s="53"/>
      <c r="T26" s="28"/>
      <c r="Y26" s="54"/>
      <c r="Z26" s="54"/>
      <c r="AA26" s="54"/>
      <c r="AB26" s="54"/>
      <c r="AC26" s="54"/>
      <c r="AD26" s="54"/>
      <c r="AE26" s="54"/>
      <c r="AF26" s="54"/>
      <c r="AG26" s="54"/>
    </row>
    <row r="27" spans="2:33" ht="6.95" customHeight="1" x14ac:dyDescent="0.2">
      <c r="B27" s="24"/>
      <c r="C27" s="31"/>
      <c r="D27" s="33"/>
      <c r="E27" s="31"/>
      <c r="F27" s="24"/>
      <c r="H27" s="24"/>
      <c r="I27" s="53"/>
      <c r="J27" s="53"/>
      <c r="K27" s="53"/>
      <c r="L27" s="53"/>
      <c r="M27" s="53"/>
      <c r="N27" s="53"/>
      <c r="O27" s="53"/>
      <c r="P27" s="53"/>
      <c r="Q27" s="53"/>
      <c r="R27" s="53"/>
      <c r="S27" s="53"/>
      <c r="T27" s="28"/>
      <c r="Y27" s="54"/>
      <c r="Z27" s="54"/>
      <c r="AA27" s="54"/>
      <c r="AB27" s="54"/>
      <c r="AC27" s="54"/>
      <c r="AD27" s="54"/>
      <c r="AE27" s="54"/>
      <c r="AF27" s="54"/>
      <c r="AG27" s="54"/>
    </row>
    <row r="28" spans="2:33" x14ac:dyDescent="0.2">
      <c r="B28" s="24"/>
      <c r="C28" s="29" t="str">
        <f>REPT("★",VLOOKUP($B$2,SbN!$B$3:$AF$23,9,0))</f>
        <v>★</v>
      </c>
      <c r="D28" s="33"/>
      <c r="E28" s="30" t="s">
        <v>314</v>
      </c>
      <c r="F28" s="24"/>
      <c r="H28" s="24"/>
      <c r="I28" s="53"/>
      <c r="J28" s="53"/>
      <c r="K28" s="53"/>
      <c r="L28" s="53"/>
      <c r="M28" s="53"/>
      <c r="N28" s="53"/>
      <c r="O28" s="53"/>
      <c r="P28" s="53"/>
      <c r="Q28" s="53"/>
      <c r="R28" s="53"/>
      <c r="S28" s="53"/>
      <c r="T28" s="28"/>
      <c r="Y28" s="54"/>
      <c r="Z28" s="54"/>
      <c r="AA28" s="54"/>
      <c r="AB28" s="54"/>
      <c r="AC28" s="54"/>
      <c r="AD28" s="54"/>
      <c r="AE28" s="54"/>
      <c r="AF28" s="54"/>
      <c r="AG28" s="54"/>
    </row>
    <row r="29" spans="2:33" ht="6.95" customHeight="1" x14ac:dyDescent="0.2">
      <c r="B29" s="24"/>
      <c r="C29" s="31"/>
      <c r="D29" s="33"/>
      <c r="E29" s="31"/>
      <c r="F29" s="24"/>
      <c r="H29" s="24"/>
      <c r="I29" s="53"/>
      <c r="J29" s="53"/>
      <c r="K29" s="53"/>
      <c r="L29" s="53"/>
      <c r="M29" s="53"/>
      <c r="N29" s="53"/>
      <c r="O29" s="53"/>
      <c r="P29" s="53"/>
      <c r="Q29" s="53"/>
      <c r="R29" s="53"/>
      <c r="S29" s="53"/>
      <c r="T29" s="24"/>
      <c r="Y29" s="54"/>
      <c r="Z29" s="54"/>
      <c r="AA29" s="54"/>
      <c r="AB29" s="54"/>
      <c r="AC29" s="54"/>
      <c r="AD29" s="54"/>
      <c r="AE29" s="54"/>
      <c r="AF29" s="54"/>
      <c r="AG29" s="54"/>
    </row>
    <row r="30" spans="2:33" x14ac:dyDescent="0.2">
      <c r="B30" s="24"/>
      <c r="C30" s="29" t="str">
        <f>REPT("★",VLOOKUP($B$2,SbN!$B$3:$AF$23,10,0))</f>
        <v>★</v>
      </c>
      <c r="D30" s="33"/>
      <c r="E30" s="30" t="s">
        <v>315</v>
      </c>
      <c r="F30" s="24"/>
      <c r="H30" s="24"/>
      <c r="I30" s="53"/>
      <c r="J30" s="53"/>
      <c r="K30" s="53"/>
      <c r="L30" s="53"/>
      <c r="M30" s="53"/>
      <c r="N30" s="53"/>
      <c r="O30" s="53"/>
      <c r="P30" s="53"/>
      <c r="Q30" s="53"/>
      <c r="R30" s="53"/>
      <c r="S30" s="53"/>
      <c r="T30" s="24"/>
      <c r="Y30" s="54"/>
      <c r="Z30" s="54"/>
      <c r="AA30" s="54"/>
      <c r="AB30" s="54"/>
      <c r="AC30" s="54"/>
      <c r="AD30" s="54"/>
      <c r="AE30" s="54"/>
      <c r="AF30" s="54"/>
      <c r="AG30" s="54"/>
    </row>
    <row r="31" spans="2:33" ht="6.95" customHeight="1" x14ac:dyDescent="0.2">
      <c r="B31" s="24"/>
      <c r="C31" s="24"/>
      <c r="D31" s="24"/>
      <c r="E31" s="24"/>
      <c r="F31" s="24"/>
      <c r="H31" s="24"/>
      <c r="I31" s="24"/>
      <c r="J31" s="34"/>
      <c r="K31" s="34"/>
      <c r="L31" s="34"/>
      <c r="M31" s="34"/>
      <c r="N31" s="34"/>
      <c r="O31" s="34"/>
      <c r="P31" s="34"/>
      <c r="Q31" s="34"/>
      <c r="R31" s="34"/>
      <c r="S31" s="34"/>
      <c r="T31" s="24"/>
      <c r="Y31" s="54"/>
      <c r="Z31" s="54"/>
      <c r="AA31" s="54"/>
      <c r="AB31" s="54"/>
      <c r="AC31" s="54"/>
      <c r="AD31" s="54"/>
      <c r="AE31" s="54"/>
      <c r="AF31" s="54"/>
      <c r="AG31" s="54"/>
    </row>
    <row r="32" spans="2:33" ht="6.95" customHeight="1" x14ac:dyDescent="0.2">
      <c r="I32" s="35"/>
      <c r="J32" s="35"/>
      <c r="K32" s="35"/>
      <c r="L32" s="35"/>
      <c r="M32" s="35"/>
      <c r="N32" s="35"/>
      <c r="O32" s="35"/>
      <c r="P32" s="35"/>
      <c r="Q32" s="35"/>
      <c r="R32" s="35"/>
      <c r="S32" s="35"/>
      <c r="Y32" s="54"/>
      <c r="Z32" s="54"/>
      <c r="AA32" s="54"/>
      <c r="AB32" s="54"/>
      <c r="AC32" s="54"/>
      <c r="AD32" s="54"/>
      <c r="AE32" s="54"/>
      <c r="AF32" s="54"/>
      <c r="AG32" s="54"/>
    </row>
    <row r="33" spans="2:33" ht="6.95" customHeight="1" x14ac:dyDescent="0.2">
      <c r="B33" s="24"/>
      <c r="C33" s="24"/>
      <c r="D33" s="51" t="s">
        <v>316</v>
      </c>
      <c r="E33" s="51"/>
      <c r="F33" s="51"/>
      <c r="I33" s="35"/>
      <c r="J33" s="35"/>
      <c r="K33" s="35"/>
      <c r="L33" s="35"/>
      <c r="M33" s="35"/>
      <c r="N33" s="35"/>
      <c r="O33" s="35"/>
      <c r="P33" s="35"/>
      <c r="Q33" s="35"/>
      <c r="R33" s="35"/>
      <c r="S33" s="35"/>
      <c r="Y33" s="54"/>
      <c r="Z33" s="54"/>
      <c r="AA33" s="54"/>
      <c r="AB33" s="54"/>
      <c r="AC33" s="54"/>
      <c r="AD33" s="54"/>
      <c r="AE33" s="54"/>
      <c r="AF33" s="54"/>
      <c r="AG33" s="54"/>
    </row>
    <row r="34" spans="2:33" ht="14.1" customHeight="1" x14ac:dyDescent="0.2">
      <c r="B34" s="24"/>
      <c r="C34" s="27"/>
      <c r="D34" s="51"/>
      <c r="E34" s="51"/>
      <c r="F34" s="51"/>
      <c r="I34" s="61" t="str">
        <f>VLOOKUP($B$2,SbN!$B$3:$AF$23,1,0)</f>
        <v>Captação de água</v>
      </c>
      <c r="J34" s="61"/>
      <c r="K34" s="61"/>
      <c r="L34" s="61"/>
      <c r="M34" s="61"/>
      <c r="N34" s="61"/>
      <c r="O34" s="61"/>
      <c r="P34" s="61"/>
      <c r="Q34" s="61"/>
      <c r="R34" s="61"/>
      <c r="S34" s="61"/>
      <c r="Y34" s="54"/>
      <c r="Z34" s="54"/>
      <c r="AA34" s="54"/>
      <c r="AB34" s="54"/>
      <c r="AC34" s="54"/>
      <c r="AD34" s="54"/>
      <c r="AE34" s="54"/>
      <c r="AF34" s="54"/>
      <c r="AG34" s="54"/>
    </row>
    <row r="35" spans="2:33" ht="6.95" customHeight="1" x14ac:dyDescent="0.2">
      <c r="B35" s="24"/>
      <c r="C35" s="24"/>
      <c r="D35" s="24"/>
      <c r="E35" s="24"/>
      <c r="F35" s="24"/>
      <c r="I35" s="61"/>
      <c r="J35" s="61"/>
      <c r="K35" s="61"/>
      <c r="L35" s="61"/>
      <c r="M35" s="61"/>
      <c r="N35" s="61"/>
      <c r="O35" s="61"/>
      <c r="P35" s="61"/>
      <c r="Q35" s="61"/>
      <c r="R35" s="61"/>
      <c r="S35" s="61"/>
      <c r="Y35" s="54"/>
      <c r="Z35" s="54"/>
      <c r="AA35" s="54"/>
      <c r="AB35" s="54"/>
      <c r="AC35" s="54"/>
      <c r="AD35" s="54"/>
      <c r="AE35" s="54"/>
      <c r="AF35" s="54"/>
      <c r="AG35" s="54"/>
    </row>
    <row r="36" spans="2:33" ht="14.1" customHeight="1" x14ac:dyDescent="0.2">
      <c r="B36" s="24"/>
      <c r="C36" s="29" t="s">
        <v>317</v>
      </c>
      <c r="D36" s="24"/>
      <c r="E36" s="30" t="str">
        <f>REPT("$",VLOOKUP($B$2,SbN!$B$3:$AF$23,11,0))</f>
        <v>$$$$</v>
      </c>
      <c r="F36" s="24"/>
      <c r="I36" s="61"/>
      <c r="J36" s="61"/>
      <c r="K36" s="61"/>
      <c r="L36" s="61"/>
      <c r="M36" s="61"/>
      <c r="N36" s="61"/>
      <c r="O36" s="61"/>
      <c r="P36" s="61"/>
      <c r="Q36" s="61"/>
      <c r="R36" s="61"/>
      <c r="S36" s="61"/>
      <c r="Y36" s="54"/>
      <c r="Z36" s="54"/>
      <c r="AA36" s="54"/>
      <c r="AB36" s="54"/>
      <c r="AC36" s="54"/>
      <c r="AD36" s="54"/>
      <c r="AE36" s="54"/>
      <c r="AF36" s="54"/>
      <c r="AG36" s="54"/>
    </row>
    <row r="37" spans="2:33" ht="6.95" customHeight="1" x14ac:dyDescent="0.2">
      <c r="B37" s="24"/>
      <c r="C37" s="24"/>
      <c r="D37" s="24"/>
      <c r="E37" s="31"/>
      <c r="F37" s="24"/>
      <c r="I37" s="61"/>
      <c r="J37" s="61"/>
      <c r="K37" s="61"/>
      <c r="L37" s="61"/>
      <c r="M37" s="61"/>
      <c r="N37" s="61"/>
      <c r="O37" s="61"/>
      <c r="P37" s="61"/>
      <c r="Q37" s="61"/>
      <c r="R37" s="61"/>
      <c r="S37" s="61"/>
      <c r="Y37" s="54"/>
      <c r="Z37" s="54"/>
      <c r="AA37" s="54"/>
      <c r="AB37" s="54"/>
      <c r="AC37" s="54"/>
      <c r="AD37" s="54"/>
      <c r="AE37" s="54"/>
      <c r="AF37" s="54"/>
      <c r="AG37" s="54"/>
    </row>
    <row r="38" spans="2:33" ht="14.1" customHeight="1" x14ac:dyDescent="0.2">
      <c r="B38" s="24"/>
      <c r="C38" s="29" t="s">
        <v>318</v>
      </c>
      <c r="D38" s="24"/>
      <c r="E38" s="30" t="str">
        <f>REPT("$",VLOOKUP($B$2,SbN!$B$3:$AF$23,12,0))</f>
        <v>$$$$</v>
      </c>
      <c r="F38" s="24"/>
      <c r="I38" s="61"/>
      <c r="J38" s="61"/>
      <c r="K38" s="61"/>
      <c r="L38" s="61"/>
      <c r="M38" s="61"/>
      <c r="N38" s="61"/>
      <c r="O38" s="61"/>
      <c r="P38" s="61"/>
      <c r="Q38" s="61"/>
      <c r="R38" s="61"/>
      <c r="S38" s="61"/>
      <c r="Y38" s="54"/>
      <c r="Z38" s="54"/>
      <c r="AA38" s="54"/>
      <c r="AB38" s="54"/>
      <c r="AC38" s="54"/>
      <c r="AD38" s="54"/>
      <c r="AE38" s="54"/>
      <c r="AF38" s="54"/>
      <c r="AG38" s="54"/>
    </row>
    <row r="39" spans="2:33" ht="6.95" customHeight="1" x14ac:dyDescent="0.2">
      <c r="B39" s="24"/>
      <c r="C39" s="24"/>
      <c r="D39" s="24"/>
      <c r="E39" s="24"/>
      <c r="F39" s="24"/>
      <c r="I39" s="61"/>
      <c r="J39" s="61"/>
      <c r="K39" s="61"/>
      <c r="L39" s="61"/>
      <c r="M39" s="61"/>
      <c r="N39" s="61"/>
      <c r="O39" s="61"/>
      <c r="P39" s="61"/>
      <c r="Q39" s="61"/>
      <c r="R39" s="61"/>
      <c r="S39" s="61"/>
      <c r="Y39" s="54"/>
      <c r="Z39" s="54"/>
      <c r="AA39" s="54"/>
      <c r="AB39" s="54"/>
      <c r="AC39" s="54"/>
      <c r="AD39" s="54"/>
      <c r="AE39" s="54"/>
      <c r="AF39" s="54"/>
      <c r="AG39" s="54"/>
    </row>
    <row r="40" spans="2:33" ht="6.95" customHeight="1" x14ac:dyDescent="0.2">
      <c r="I40" s="61"/>
      <c r="J40" s="61"/>
      <c r="K40" s="61"/>
      <c r="L40" s="61"/>
      <c r="M40" s="61"/>
      <c r="N40" s="61"/>
      <c r="O40" s="61"/>
      <c r="P40" s="61"/>
      <c r="Q40" s="61"/>
      <c r="R40" s="61"/>
      <c r="S40" s="61"/>
      <c r="Y40" s="54"/>
      <c r="Z40" s="54"/>
      <c r="AA40" s="54"/>
      <c r="AB40" s="54"/>
      <c r="AC40" s="54"/>
      <c r="AD40" s="54"/>
      <c r="AE40" s="54"/>
      <c r="AF40" s="54"/>
      <c r="AG40" s="54"/>
    </row>
    <row r="41" spans="2:33" ht="14.1" customHeight="1" x14ac:dyDescent="0.2">
      <c r="B41" s="24"/>
      <c r="C41" s="24"/>
      <c r="D41" s="51" t="s">
        <v>319</v>
      </c>
      <c r="E41" s="51"/>
      <c r="F41" s="51"/>
      <c r="I41" s="61"/>
      <c r="J41" s="61"/>
      <c r="K41" s="61"/>
      <c r="L41" s="61"/>
      <c r="M41" s="61"/>
      <c r="N41" s="61"/>
      <c r="O41" s="61"/>
      <c r="P41" s="61"/>
      <c r="Q41" s="61"/>
      <c r="R41" s="61"/>
      <c r="S41" s="61"/>
      <c r="Y41" s="54"/>
      <c r="Z41" s="54"/>
      <c r="AA41" s="54"/>
      <c r="AB41" s="54"/>
      <c r="AC41" s="54"/>
      <c r="AD41" s="54"/>
      <c r="AE41" s="54"/>
      <c r="AF41" s="54"/>
      <c r="AG41" s="54"/>
    </row>
    <row r="42" spans="2:33" ht="14.1" customHeight="1" x14ac:dyDescent="0.2">
      <c r="B42" s="24"/>
      <c r="C42" s="27"/>
      <c r="D42" s="51"/>
      <c r="E42" s="51"/>
      <c r="F42" s="51"/>
      <c r="I42" s="61"/>
      <c r="J42" s="61"/>
      <c r="K42" s="61"/>
      <c r="L42" s="61"/>
      <c r="M42" s="61"/>
      <c r="N42" s="61"/>
      <c r="O42" s="61"/>
      <c r="P42" s="61"/>
      <c r="Q42" s="61"/>
      <c r="R42" s="61"/>
      <c r="S42" s="61"/>
      <c r="Y42" s="54"/>
      <c r="Z42" s="54"/>
      <c r="AA42" s="54"/>
      <c r="AB42" s="54"/>
      <c r="AC42" s="54"/>
      <c r="AD42" s="54"/>
      <c r="AE42" s="54"/>
      <c r="AF42" s="54"/>
      <c r="AG42" s="54"/>
    </row>
    <row r="43" spans="2:33" ht="6.95" customHeight="1" x14ac:dyDescent="0.2">
      <c r="B43" s="24"/>
      <c r="C43" s="24"/>
      <c r="D43" s="24"/>
      <c r="E43" s="24"/>
      <c r="F43" s="24"/>
      <c r="I43" s="61"/>
      <c r="J43" s="61"/>
      <c r="K43" s="61"/>
      <c r="L43" s="61"/>
      <c r="M43" s="61"/>
      <c r="N43" s="61"/>
      <c r="O43" s="61"/>
      <c r="P43" s="61"/>
      <c r="Q43" s="61"/>
      <c r="R43" s="61"/>
      <c r="S43" s="61"/>
      <c r="Y43" s="54"/>
      <c r="Z43" s="54"/>
      <c r="AA43" s="54"/>
      <c r="AB43" s="54"/>
      <c r="AC43" s="54"/>
      <c r="AD43" s="54"/>
      <c r="AE43" s="54"/>
      <c r="AF43" s="54"/>
      <c r="AG43" s="54"/>
    </row>
    <row r="44" spans="2:33" s="37" customFormat="1" ht="27" customHeight="1" x14ac:dyDescent="0.2">
      <c r="B44" s="36"/>
      <c r="C44" s="60" t="str">
        <f>VLOOKUP($B$2,SbN!$B$3:$AF$23,13,0)</f>
        <v>Contribuição para a economia de água potável</v>
      </c>
      <c r="D44" s="60"/>
      <c r="E44" s="60"/>
      <c r="F44" s="36"/>
      <c r="I44" s="61"/>
      <c r="J44" s="61"/>
      <c r="K44" s="61"/>
      <c r="L44" s="61"/>
      <c r="M44" s="61"/>
      <c r="N44" s="61"/>
      <c r="O44" s="61"/>
      <c r="P44" s="61"/>
      <c r="Q44" s="61"/>
      <c r="R44" s="61"/>
      <c r="S44" s="61"/>
      <c r="Y44" s="54"/>
      <c r="Z44" s="54"/>
      <c r="AA44" s="54"/>
      <c r="AB44" s="54"/>
      <c r="AC44" s="54"/>
      <c r="AD44" s="54"/>
      <c r="AE44" s="54"/>
      <c r="AF44" s="54"/>
      <c r="AG44" s="54"/>
    </row>
    <row r="45" spans="2:33" ht="6.95" customHeight="1" x14ac:dyDescent="0.2">
      <c r="B45" s="24"/>
      <c r="C45" s="24"/>
      <c r="D45" s="24"/>
      <c r="E45" s="24"/>
      <c r="F45" s="24"/>
      <c r="I45" s="61"/>
      <c r="J45" s="61"/>
      <c r="K45" s="61"/>
      <c r="L45" s="61"/>
      <c r="M45" s="61"/>
      <c r="N45" s="61"/>
      <c r="O45" s="61"/>
      <c r="P45" s="61"/>
      <c r="Q45" s="61"/>
      <c r="R45" s="61"/>
      <c r="S45" s="61"/>
      <c r="Y45" s="54"/>
      <c r="Z45" s="54"/>
      <c r="AA45" s="54"/>
      <c r="AB45" s="54"/>
      <c r="AC45" s="54"/>
      <c r="AD45" s="54"/>
      <c r="AE45" s="54"/>
      <c r="AF45" s="54"/>
      <c r="AG45" s="54"/>
    </row>
    <row r="46" spans="2:33" s="37" customFormat="1" ht="27" customHeight="1" x14ac:dyDescent="0.2">
      <c r="B46" s="36"/>
      <c r="C46" s="60" t="str">
        <f>VLOOKUP($B$2,SbN!$B$3:$AF$23,14,0)</f>
        <v>Economia de energia</v>
      </c>
      <c r="D46" s="60"/>
      <c r="E46" s="60"/>
      <c r="F46" s="36"/>
      <c r="I46" s="61"/>
      <c r="J46" s="61"/>
      <c r="K46" s="61"/>
      <c r="L46" s="61"/>
      <c r="M46" s="61"/>
      <c r="N46" s="61"/>
      <c r="O46" s="61"/>
      <c r="P46" s="61"/>
      <c r="Q46" s="61"/>
      <c r="R46" s="61"/>
      <c r="S46" s="61"/>
      <c r="Y46" s="54"/>
      <c r="Z46" s="54"/>
      <c r="AA46" s="54"/>
      <c r="AB46" s="54"/>
      <c r="AC46" s="54"/>
      <c r="AD46" s="54"/>
      <c r="AE46" s="54"/>
      <c r="AF46" s="54"/>
      <c r="AG46" s="54"/>
    </row>
    <row r="47" spans="2:33" ht="6.95" customHeight="1" x14ac:dyDescent="0.2">
      <c r="B47" s="24"/>
      <c r="C47" s="24"/>
      <c r="D47" s="24"/>
      <c r="E47" s="24"/>
      <c r="F47" s="24"/>
      <c r="I47" s="61"/>
      <c r="J47" s="61"/>
      <c r="K47" s="61"/>
      <c r="L47" s="61"/>
      <c r="M47" s="61"/>
      <c r="N47" s="61"/>
      <c r="O47" s="61"/>
      <c r="P47" s="61"/>
      <c r="Q47" s="61"/>
      <c r="R47" s="61"/>
      <c r="S47" s="61"/>
      <c r="Y47" s="54"/>
      <c r="Z47" s="54"/>
      <c r="AA47" s="54"/>
      <c r="AB47" s="54"/>
      <c r="AC47" s="54"/>
      <c r="AD47" s="54"/>
      <c r="AE47" s="54"/>
      <c r="AF47" s="54"/>
      <c r="AG47" s="54"/>
    </row>
    <row r="48" spans="2:33" s="37" customFormat="1" ht="27" customHeight="1" x14ac:dyDescent="0.2">
      <c r="B48" s="36"/>
      <c r="C48" s="60" t="str">
        <f>VLOOKUP($B$2,SbN!$B$3:$AF$23,15,0)</f>
        <v>Redução do escoamento superficial urbano</v>
      </c>
      <c r="D48" s="60"/>
      <c r="E48" s="60"/>
      <c r="F48" s="36"/>
      <c r="I48" s="61"/>
      <c r="J48" s="61"/>
      <c r="K48" s="61"/>
      <c r="L48" s="61"/>
      <c r="M48" s="61"/>
      <c r="N48" s="61"/>
      <c r="O48" s="61"/>
      <c r="P48" s="61"/>
      <c r="Q48" s="61"/>
      <c r="R48" s="61"/>
      <c r="S48" s="61"/>
      <c r="Y48" s="54"/>
      <c r="Z48" s="54"/>
      <c r="AA48" s="54"/>
      <c r="AB48" s="54"/>
      <c r="AC48" s="54"/>
      <c r="AD48" s="54"/>
      <c r="AE48" s="54"/>
      <c r="AF48" s="54"/>
      <c r="AG48" s="54"/>
    </row>
    <row r="49" spans="2:19" ht="6.95" customHeight="1" x14ac:dyDescent="0.2">
      <c r="B49" s="24"/>
      <c r="C49" s="24"/>
      <c r="D49" s="24"/>
      <c r="E49" s="24"/>
      <c r="F49" s="24"/>
      <c r="I49" s="61"/>
      <c r="J49" s="61"/>
      <c r="K49" s="61"/>
      <c r="L49" s="61"/>
      <c r="M49" s="61"/>
      <c r="N49" s="61"/>
      <c r="O49" s="61"/>
      <c r="P49" s="61"/>
      <c r="Q49" s="61"/>
      <c r="R49" s="61"/>
      <c r="S49" s="61"/>
    </row>
    <row r="50" spans="2:19" s="37" customFormat="1" ht="27" customHeight="1" x14ac:dyDescent="0.2">
      <c r="B50" s="36"/>
      <c r="C50" s="60" t="str">
        <f>VLOOKUP($B$2,SbN!$B$3:$AF$23,16,0)</f>
        <v>-</v>
      </c>
      <c r="D50" s="60"/>
      <c r="E50" s="60"/>
      <c r="F50" s="36"/>
      <c r="I50" s="61"/>
      <c r="J50" s="61"/>
      <c r="K50" s="61"/>
      <c r="L50" s="61"/>
      <c r="M50" s="61"/>
      <c r="N50" s="61"/>
      <c r="O50" s="61"/>
      <c r="P50" s="61"/>
      <c r="Q50" s="61"/>
      <c r="R50" s="61"/>
      <c r="S50" s="61"/>
    </row>
    <row r="51" spans="2:19" ht="6.95" customHeight="1" x14ac:dyDescent="0.2">
      <c r="B51" s="24"/>
      <c r="C51" s="24"/>
      <c r="D51" s="24"/>
      <c r="E51" s="24"/>
      <c r="F51" s="24"/>
      <c r="I51" s="61"/>
      <c r="J51" s="61"/>
      <c r="K51" s="61"/>
      <c r="L51" s="61"/>
      <c r="M51" s="61"/>
      <c r="N51" s="61"/>
      <c r="O51" s="61"/>
      <c r="P51" s="61"/>
      <c r="Q51" s="61"/>
      <c r="R51" s="61"/>
      <c r="S51" s="61"/>
    </row>
    <row r="52" spans="2:19" ht="6.95" customHeight="1" x14ac:dyDescent="0.2">
      <c r="I52" s="61"/>
      <c r="J52" s="61"/>
      <c r="K52" s="61"/>
      <c r="L52" s="61"/>
      <c r="M52" s="61"/>
      <c r="N52" s="61"/>
      <c r="O52" s="61"/>
      <c r="P52" s="61"/>
      <c r="Q52" s="61"/>
      <c r="R52" s="61"/>
      <c r="S52" s="61"/>
    </row>
    <row r="53" spans="2:19" ht="14.1" customHeight="1" x14ac:dyDescent="0.2">
      <c r="B53" s="24"/>
      <c r="C53" s="24"/>
      <c r="D53" s="51" t="s">
        <v>320</v>
      </c>
      <c r="E53" s="51"/>
      <c r="F53" s="51"/>
      <c r="I53" s="61"/>
      <c r="J53" s="61"/>
      <c r="K53" s="61"/>
      <c r="L53" s="61"/>
      <c r="M53" s="61"/>
      <c r="N53" s="61"/>
      <c r="O53" s="61"/>
      <c r="P53" s="61"/>
      <c r="Q53" s="61"/>
      <c r="R53" s="61"/>
      <c r="S53" s="61"/>
    </row>
    <row r="54" spans="2:19" ht="14.1" customHeight="1" x14ac:dyDescent="0.2">
      <c r="B54" s="24"/>
      <c r="C54" s="27"/>
      <c r="D54" s="51"/>
      <c r="E54" s="51"/>
      <c r="F54" s="51"/>
      <c r="I54" s="61"/>
      <c r="J54" s="61"/>
      <c r="K54" s="61"/>
      <c r="L54" s="61"/>
      <c r="M54" s="61"/>
      <c r="N54" s="61"/>
      <c r="O54" s="61"/>
      <c r="P54" s="61"/>
      <c r="Q54" s="61"/>
      <c r="R54" s="61"/>
      <c r="S54" s="61"/>
    </row>
    <row r="55" spans="2:19" ht="6.95" customHeight="1" x14ac:dyDescent="0.2">
      <c r="B55" s="24"/>
      <c r="C55" s="24"/>
      <c r="D55" s="24"/>
      <c r="E55" s="24"/>
      <c r="F55" s="24"/>
      <c r="I55" s="61"/>
      <c r="J55" s="61"/>
      <c r="K55" s="61"/>
      <c r="L55" s="61"/>
      <c r="M55" s="61"/>
      <c r="N55" s="61"/>
      <c r="O55" s="61"/>
      <c r="P55" s="61"/>
      <c r="Q55" s="61"/>
      <c r="R55" s="61"/>
      <c r="S55" s="61"/>
    </row>
    <row r="56" spans="2:19" ht="27" customHeight="1" x14ac:dyDescent="0.2">
      <c r="B56" s="24"/>
      <c r="C56" s="60" t="str">
        <f>VLOOKUP($B$2,SbN!$B$3:$AF$23,17,0)</f>
        <v>Limitações da qualidade da água</v>
      </c>
      <c r="D56" s="60"/>
      <c r="E56" s="60"/>
      <c r="F56" s="24"/>
      <c r="I56" s="61"/>
      <c r="J56" s="61"/>
      <c r="K56" s="61"/>
      <c r="L56" s="61"/>
      <c r="M56" s="61"/>
      <c r="N56" s="61"/>
      <c r="O56" s="61"/>
      <c r="P56" s="61"/>
      <c r="Q56" s="61"/>
      <c r="R56" s="61"/>
      <c r="S56" s="61"/>
    </row>
    <row r="57" spans="2:19" ht="6.95" customHeight="1" x14ac:dyDescent="0.2">
      <c r="B57" s="24"/>
      <c r="C57" s="24"/>
      <c r="D57" s="24"/>
      <c r="E57" s="24"/>
      <c r="F57" s="24"/>
      <c r="I57" s="61"/>
      <c r="J57" s="61"/>
      <c r="K57" s="61"/>
      <c r="L57" s="61"/>
      <c r="M57" s="61"/>
      <c r="N57" s="61"/>
      <c r="O57" s="61"/>
      <c r="P57" s="61"/>
      <c r="Q57" s="61"/>
      <c r="R57" s="61"/>
      <c r="S57" s="61"/>
    </row>
    <row r="58" spans="2:19" ht="27" customHeight="1" x14ac:dyDescent="0.2">
      <c r="B58" s="24"/>
      <c r="C58" s="60" t="str">
        <f>VLOOKUP($B$2,SbN!$B$3:$AF$23,18,0)</f>
        <v>Viabilidade econômica variável</v>
      </c>
      <c r="D58" s="60"/>
      <c r="E58" s="60"/>
      <c r="F58" s="24"/>
      <c r="I58" s="61"/>
      <c r="J58" s="61"/>
      <c r="K58" s="61"/>
      <c r="L58" s="61"/>
      <c r="M58" s="61"/>
      <c r="N58" s="61"/>
      <c r="O58" s="61"/>
      <c r="P58" s="61"/>
      <c r="Q58" s="61"/>
      <c r="R58" s="61"/>
      <c r="S58" s="61"/>
    </row>
    <row r="59" spans="2:19" ht="6.95" customHeight="1" x14ac:dyDescent="0.2">
      <c r="B59" s="24"/>
      <c r="C59" s="24"/>
      <c r="D59" s="24"/>
      <c r="E59" s="24"/>
      <c r="F59" s="24"/>
      <c r="I59" s="61"/>
      <c r="J59" s="61"/>
      <c r="K59" s="61"/>
      <c r="L59" s="61"/>
      <c r="M59" s="61"/>
      <c r="N59" s="61"/>
      <c r="O59" s="61"/>
      <c r="P59" s="61"/>
      <c r="Q59" s="61"/>
      <c r="R59" s="61"/>
      <c r="S59" s="61"/>
    </row>
    <row r="60" spans="2:19" ht="27" customHeight="1" x14ac:dyDescent="0.2">
      <c r="B60" s="24"/>
      <c r="C60" s="60" t="str">
        <f>VLOOKUP($B$2,SbN!$B$3:$AF$23,19,0)</f>
        <v>-</v>
      </c>
      <c r="D60" s="60"/>
      <c r="E60" s="60"/>
      <c r="F60" s="24"/>
      <c r="I60" s="61"/>
      <c r="J60" s="61"/>
      <c r="K60" s="61"/>
      <c r="L60" s="61"/>
      <c r="M60" s="61"/>
      <c r="N60" s="61"/>
      <c r="O60" s="61"/>
      <c r="P60" s="61"/>
      <c r="Q60" s="61"/>
      <c r="R60" s="61"/>
      <c r="S60" s="61"/>
    </row>
    <row r="61" spans="2:19" ht="6.95" customHeight="1" x14ac:dyDescent="0.2">
      <c r="B61" s="24"/>
      <c r="C61" s="24"/>
      <c r="D61" s="24"/>
      <c r="E61" s="24"/>
      <c r="F61" s="24"/>
      <c r="I61" s="61"/>
      <c r="J61" s="61"/>
      <c r="K61" s="61"/>
      <c r="L61" s="61"/>
      <c r="M61" s="61"/>
      <c r="N61" s="61"/>
      <c r="O61" s="61"/>
      <c r="P61" s="61"/>
      <c r="Q61" s="61"/>
      <c r="R61" s="61"/>
      <c r="S61" s="61"/>
    </row>
    <row r="62" spans="2:19" ht="27" customHeight="1" x14ac:dyDescent="0.2">
      <c r="B62" s="24"/>
      <c r="C62" s="60" t="str">
        <f>VLOOKUP($B$2,SbN!$B$3:$AF$23,20,0)</f>
        <v>-</v>
      </c>
      <c r="D62" s="60"/>
      <c r="E62" s="60"/>
      <c r="F62" s="24"/>
      <c r="I62" s="61"/>
      <c r="J62" s="61"/>
      <c r="K62" s="61"/>
      <c r="L62" s="61"/>
      <c r="M62" s="61"/>
      <c r="N62" s="61"/>
      <c r="O62" s="61"/>
      <c r="P62" s="61"/>
      <c r="Q62" s="61"/>
      <c r="R62" s="61"/>
      <c r="S62" s="61"/>
    </row>
    <row r="63" spans="2:19" ht="6.95" customHeight="1" x14ac:dyDescent="0.2">
      <c r="B63" s="24"/>
      <c r="C63" s="24"/>
      <c r="D63" s="24"/>
      <c r="E63" s="24"/>
      <c r="F63" s="24"/>
    </row>
    <row r="64" spans="2:19" ht="6.95" customHeight="1" x14ac:dyDescent="0.2"/>
    <row r="65" spans="2:20" ht="6.95" customHeight="1" x14ac:dyDescent="0.2">
      <c r="B65" s="24"/>
      <c r="C65" s="24"/>
      <c r="D65" s="24"/>
      <c r="E65" s="24"/>
      <c r="F65" s="24"/>
      <c r="G65" s="24"/>
      <c r="H65" s="24"/>
      <c r="I65" s="24"/>
      <c r="J65" s="24"/>
      <c r="K65" s="24"/>
      <c r="L65" s="24"/>
      <c r="M65" s="24"/>
      <c r="N65" s="38"/>
      <c r="O65" s="24"/>
      <c r="P65" s="24"/>
      <c r="Q65" s="24"/>
      <c r="R65" s="24"/>
      <c r="S65" s="24"/>
      <c r="T65" s="24"/>
    </row>
    <row r="66" spans="2:20" ht="14.1" customHeight="1" x14ac:dyDescent="0.2">
      <c r="B66" s="24"/>
      <c r="C66" s="24"/>
      <c r="D66" s="58" t="s">
        <v>11</v>
      </c>
      <c r="E66" s="58"/>
      <c r="F66" s="58"/>
      <c r="G66" s="58"/>
      <c r="H66" s="58"/>
      <c r="I66" s="58"/>
      <c r="J66" s="58"/>
      <c r="K66" s="58"/>
      <c r="L66" s="58"/>
      <c r="M66" s="39"/>
      <c r="N66" s="40"/>
      <c r="O66" s="24"/>
      <c r="P66" s="24"/>
      <c r="Q66" s="51" t="s">
        <v>321</v>
      </c>
      <c r="R66" s="51"/>
      <c r="S66" s="51"/>
      <c r="T66" s="24"/>
    </row>
    <row r="67" spans="2:20" ht="14.1" customHeight="1" x14ac:dyDescent="0.2">
      <c r="B67" s="24"/>
      <c r="C67" s="27"/>
      <c r="D67" s="58"/>
      <c r="E67" s="58"/>
      <c r="F67" s="58"/>
      <c r="G67" s="58"/>
      <c r="H67" s="58"/>
      <c r="I67" s="58"/>
      <c r="J67" s="58"/>
      <c r="K67" s="58"/>
      <c r="L67" s="58"/>
      <c r="M67" s="39"/>
      <c r="N67" s="40"/>
      <c r="O67" s="24"/>
      <c r="P67" s="24"/>
      <c r="Q67" s="51"/>
      <c r="R67" s="51"/>
      <c r="S67" s="51"/>
      <c r="T67" s="24"/>
    </row>
    <row r="68" spans="2:20" ht="6.95" customHeight="1" x14ac:dyDescent="0.2">
      <c r="B68" s="24"/>
      <c r="C68" s="59" t="str">
        <f>VLOOKUP($B$2,SbN!$B$3:$AF$23,22,0)</f>
        <v>• Habitações, edifícios institucionais e comerciais onde a água potável é substituída em usos não essenciais, como irrigação, sanitários ou lavagem
• Indústrias e parques tecnológicos com processos que admitem água não potável para serviços gerais ou usos operacionais
• Áreas rurais e agrícolas onde é utilizada para irrigação suplementar, consumo animal e resiliência hídrica em zonas áridas ou com acesso limitado
• Edifícios multifuncionais que integram captação de chuva com agricultura urbana e energia solar, promovendo a autossuficiência hídrica e energética</v>
      </c>
      <c r="D68" s="59"/>
      <c r="E68" s="59"/>
      <c r="F68" s="59"/>
      <c r="G68" s="59"/>
      <c r="H68" s="59"/>
      <c r="I68" s="59"/>
      <c r="J68" s="59"/>
      <c r="K68" s="59"/>
      <c r="L68" s="59"/>
      <c r="M68" s="59"/>
      <c r="N68" s="41"/>
      <c r="O68" s="24"/>
      <c r="P68" s="24"/>
      <c r="Q68" s="25"/>
      <c r="R68" s="25"/>
      <c r="S68" s="25"/>
      <c r="T68" s="24"/>
    </row>
    <row r="69" spans="2:20" ht="28.5" x14ac:dyDescent="0.2">
      <c r="B69" s="24"/>
      <c r="C69" s="59"/>
      <c r="D69" s="59"/>
      <c r="E69" s="59"/>
      <c r="F69" s="59"/>
      <c r="G69" s="59"/>
      <c r="H69" s="59"/>
      <c r="I69" s="59"/>
      <c r="J69" s="59"/>
      <c r="K69" s="59"/>
      <c r="L69" s="59"/>
      <c r="M69" s="59"/>
      <c r="N69" s="41"/>
      <c r="O69" s="24"/>
      <c r="P69" s="42" t="s">
        <v>322</v>
      </c>
      <c r="Q69" s="43" t="s">
        <v>323</v>
      </c>
      <c r="R69" s="43" t="s">
        <v>324</v>
      </c>
      <c r="S69" s="44" t="s">
        <v>325</v>
      </c>
      <c r="T69" s="24"/>
    </row>
    <row r="70" spans="2:20" x14ac:dyDescent="0.2">
      <c r="B70" s="24"/>
      <c r="C70" s="59"/>
      <c r="D70" s="59"/>
      <c r="E70" s="59"/>
      <c r="F70" s="59"/>
      <c r="G70" s="59"/>
      <c r="H70" s="59"/>
      <c r="I70" s="59"/>
      <c r="J70" s="59"/>
      <c r="K70" s="59"/>
      <c r="L70" s="59"/>
      <c r="M70" s="59"/>
      <c r="N70" s="41"/>
      <c r="O70" s="24"/>
      <c r="P70" s="42" t="s">
        <v>12</v>
      </c>
      <c r="Q70" s="45" t="str">
        <f>CHOOSE(MATCH(VLOOKUP($B$2,SbN!$B$3:$AF$23,23,0), {"Muy bajo","Bajo","Medio","Alto","Muy alto"}, 0), "▫︎", "◔", "◑", "◕", "●")</f>
        <v>◕</v>
      </c>
      <c r="R70" s="45" t="str">
        <f>CHOOSE(MATCH(VLOOKUP($B$2,SbN!$B$3:$AF$23,24,0), {"Muy bajo","Bajo","Medio","Alto","Muy alto"}, 0), "▫︎", "◔", "◑", "◕", "●")</f>
        <v>◕</v>
      </c>
      <c r="S70" s="45" t="str">
        <f>CHOOSE(MATCH(VLOOKUP($B$2,SbN!$B$3:$AF$23,25,0), {"Muy bajo","Bajo","Medio","Alto","Muy alto"}, 0), "▫︎", "◔", "◑", "◕", "●")</f>
        <v>●</v>
      </c>
      <c r="T70" s="24"/>
    </row>
    <row r="71" spans="2:20" x14ac:dyDescent="0.2">
      <c r="B71" s="24"/>
      <c r="C71" s="59"/>
      <c r="D71" s="59"/>
      <c r="E71" s="59"/>
      <c r="F71" s="59"/>
      <c r="G71" s="59"/>
      <c r="H71" s="59"/>
      <c r="I71" s="59"/>
      <c r="J71" s="59"/>
      <c r="K71" s="59"/>
      <c r="L71" s="59"/>
      <c r="M71" s="59"/>
      <c r="N71" s="41"/>
      <c r="O71" s="24"/>
      <c r="P71" s="42" t="s">
        <v>13</v>
      </c>
      <c r="Q71" s="45" t="str">
        <f>CHOOSE(MATCH(VLOOKUP($B$2,SbN!$B$3:$AF$23,26,0), {"Muy bajo","Bajo","Medio","Alto","Muy alto"}, 0), "▫︎", "◔", "◑", "◕", "●")</f>
        <v>◑</v>
      </c>
      <c r="R71" s="45" t="str">
        <f>CHOOSE(MATCH(VLOOKUP($B$2,SbN!$B$3:$AF$23,27,0), {"Muy bajo","Bajo","Medio","Alto","Muy alto"}, 0), "▫︎", "◔", "◑", "◕", "●")</f>
        <v>◕</v>
      </c>
      <c r="S71" s="45" t="str">
        <f>CHOOSE(MATCH(VLOOKUP($B$2,SbN!$B$3:$AF$23,28,0), {"Muy bajo","Bajo","Medio","Alto","Muy alto"}, 0), "▫︎", "◔", "◑", "◕", "●")</f>
        <v>◕</v>
      </c>
      <c r="T71" s="24"/>
    </row>
    <row r="72" spans="2:20" x14ac:dyDescent="0.2">
      <c r="B72" s="24"/>
      <c r="C72" s="59"/>
      <c r="D72" s="59"/>
      <c r="E72" s="59"/>
      <c r="F72" s="59"/>
      <c r="G72" s="59"/>
      <c r="H72" s="59"/>
      <c r="I72" s="59"/>
      <c r="J72" s="59"/>
      <c r="K72" s="59"/>
      <c r="L72" s="59"/>
      <c r="M72" s="59"/>
      <c r="N72" s="41"/>
      <c r="O72" s="24"/>
      <c r="P72" s="42" t="s">
        <v>14</v>
      </c>
      <c r="Q72" s="45" t="str">
        <f>CHOOSE(MATCH(VLOOKUP($B$2,SbN!$B$3:$AF$23,29,0), {"Muy bajo","Bajo","Medio","Alto","Muy alto"}, 0), "▫︎", "◔", "◑", "◕", "●")</f>
        <v>◕</v>
      </c>
      <c r="R72" s="45" t="str">
        <f>CHOOSE(MATCH(VLOOKUP($B$2,SbN!$B$3:$AF$23,30,0), {"Muy bajo","Bajo","Medio","Alto","Muy alto"}, 0), "▫︎", "◔", "◑", "◕", "●")</f>
        <v>◕</v>
      </c>
      <c r="S72" s="45" t="str">
        <f>CHOOSE(MATCH(VLOOKUP($B$2,SbN!$B$3:$AF$23,31,0), {"Muy bajo","Bajo","Medio","Alto","Muy alto"}, 0), "▫︎", "◔", "◑", "◕", "●")</f>
        <v>●</v>
      </c>
      <c r="T72" s="24"/>
    </row>
    <row r="73" spans="2:20" ht="21" customHeight="1" x14ac:dyDescent="0.2">
      <c r="B73" s="24"/>
      <c r="C73" s="59"/>
      <c r="D73" s="59"/>
      <c r="E73" s="59"/>
      <c r="F73" s="59"/>
      <c r="G73" s="59"/>
      <c r="H73" s="59"/>
      <c r="I73" s="59"/>
      <c r="J73" s="59"/>
      <c r="K73" s="59"/>
      <c r="L73" s="59"/>
      <c r="M73" s="59"/>
      <c r="N73" s="41"/>
      <c r="O73" s="24"/>
      <c r="P73" s="24"/>
      <c r="Q73" s="24"/>
      <c r="R73" s="24"/>
      <c r="S73" s="24"/>
      <c r="T73" s="24"/>
    </row>
    <row r="74" spans="2:20" ht="20.25" customHeight="1" x14ac:dyDescent="0.2">
      <c r="B74" s="24"/>
      <c r="C74" s="59"/>
      <c r="D74" s="59"/>
      <c r="E74" s="59"/>
      <c r="F74" s="59"/>
      <c r="G74" s="59"/>
      <c r="H74" s="59"/>
      <c r="I74" s="59"/>
      <c r="J74" s="59"/>
      <c r="K74" s="59"/>
      <c r="L74" s="59"/>
      <c r="M74" s="59"/>
      <c r="N74" s="41"/>
      <c r="O74" s="46"/>
      <c r="P74" s="46"/>
      <c r="Q74" s="46"/>
      <c r="R74" s="46"/>
      <c r="S74" s="46"/>
      <c r="T74" s="24"/>
    </row>
    <row r="75" spans="2:20" ht="6.95" customHeight="1" x14ac:dyDescent="0.2"/>
    <row r="76" spans="2:20" hidden="1" x14ac:dyDescent="0.2">
      <c r="B76" s="24"/>
      <c r="C76" s="24"/>
      <c r="D76" s="58" t="s">
        <v>326</v>
      </c>
      <c r="E76" s="58"/>
      <c r="F76" s="58"/>
      <c r="G76" s="58"/>
      <c r="H76" s="58"/>
      <c r="I76" s="58"/>
      <c r="J76" s="58"/>
      <c r="K76" s="58"/>
      <c r="L76" s="58"/>
      <c r="M76" s="58"/>
      <c r="N76" s="58"/>
      <c r="O76" s="58"/>
      <c r="P76" s="58"/>
      <c r="Q76" s="58"/>
      <c r="R76" s="58"/>
      <c r="S76" s="58"/>
      <c r="T76" s="58"/>
    </row>
    <row r="77" spans="2:20" hidden="1" x14ac:dyDescent="0.2">
      <c r="B77" s="24"/>
      <c r="C77" s="27"/>
      <c r="D77" s="58"/>
      <c r="E77" s="58"/>
      <c r="F77" s="58"/>
      <c r="G77" s="58"/>
      <c r="H77" s="58"/>
      <c r="I77" s="58"/>
      <c r="J77" s="58"/>
      <c r="K77" s="58"/>
      <c r="L77" s="58"/>
      <c r="M77" s="58"/>
      <c r="N77" s="58"/>
      <c r="O77" s="58"/>
      <c r="P77" s="58"/>
      <c r="Q77" s="58"/>
      <c r="R77" s="58"/>
      <c r="S77" s="58"/>
      <c r="T77" s="58"/>
    </row>
    <row r="78" spans="2:20" ht="14.1" hidden="1" customHeight="1" x14ac:dyDescent="0.2">
      <c r="B78" s="24"/>
      <c r="C78" s="28" t="s">
        <v>327</v>
      </c>
      <c r="D78" s="46"/>
      <c r="E78" s="46"/>
      <c r="F78" s="46"/>
      <c r="G78" s="46"/>
      <c r="H78" s="46"/>
      <c r="I78" s="46"/>
      <c r="J78" s="46"/>
      <c r="K78" s="46"/>
      <c r="L78" s="46"/>
      <c r="M78" s="46"/>
      <c r="N78" s="46"/>
      <c r="O78" s="46"/>
      <c r="P78" s="46"/>
      <c r="Q78" s="46"/>
      <c r="R78" s="46"/>
      <c r="S78" s="46"/>
      <c r="T78" s="24"/>
    </row>
    <row r="79" spans="2:20" hidden="1" x14ac:dyDescent="0.2">
      <c r="B79" s="24"/>
      <c r="C79" s="28" t="s">
        <v>327</v>
      </c>
      <c r="D79" s="46"/>
      <c r="E79" s="46"/>
      <c r="F79" s="46"/>
      <c r="G79" s="46"/>
      <c r="H79" s="46"/>
      <c r="I79" s="46"/>
      <c r="J79" s="46"/>
      <c r="K79" s="46"/>
      <c r="L79" s="46"/>
      <c r="M79" s="46"/>
      <c r="N79" s="46"/>
      <c r="O79" s="46"/>
      <c r="P79" s="46"/>
      <c r="Q79" s="46"/>
      <c r="R79" s="46"/>
      <c r="S79" s="46"/>
      <c r="T79" s="24"/>
    </row>
    <row r="80" spans="2:20" ht="6.95" hidden="1" customHeight="1" x14ac:dyDescent="0.2">
      <c r="B80" s="24"/>
      <c r="C80" s="24"/>
      <c r="D80" s="24"/>
      <c r="E80" s="24"/>
      <c r="F80" s="24"/>
      <c r="G80" s="24"/>
      <c r="H80" s="24"/>
      <c r="I80" s="24"/>
      <c r="J80" s="24"/>
      <c r="K80" s="24"/>
      <c r="L80" s="24"/>
      <c r="M80" s="24"/>
      <c r="N80" s="24"/>
      <c r="O80" s="24"/>
      <c r="P80" s="24"/>
      <c r="Q80" s="24"/>
      <c r="R80" s="24"/>
      <c r="S80" s="24"/>
      <c r="T80" s="24"/>
    </row>
    <row r="81" ht="6.95" hidden="1" customHeight="1" x14ac:dyDescent="0.2"/>
  </sheetData>
  <mergeCells count="25">
    <mergeCell ref="D76:T77"/>
    <mergeCell ref="C68:M74"/>
    <mergeCell ref="Q66:S67"/>
    <mergeCell ref="D66:L67"/>
    <mergeCell ref="D41:F42"/>
    <mergeCell ref="C44:E44"/>
    <mergeCell ref="C46:E46"/>
    <mergeCell ref="C48:E48"/>
    <mergeCell ref="C50:E50"/>
    <mergeCell ref="D53:F54"/>
    <mergeCell ref="C56:E56"/>
    <mergeCell ref="C58:E58"/>
    <mergeCell ref="C60:E60"/>
    <mergeCell ref="C62:E62"/>
    <mergeCell ref="I34:S62"/>
    <mergeCell ref="D33:F34"/>
    <mergeCell ref="D13:F14"/>
    <mergeCell ref="E16:E18"/>
    <mergeCell ref="I7:S30"/>
    <mergeCell ref="Y24:AG48"/>
    <mergeCell ref="V2:Z5"/>
    <mergeCell ref="B2:T3"/>
    <mergeCell ref="D5:F6"/>
    <mergeCell ref="J5:T6"/>
    <mergeCell ref="D21:F22"/>
  </mergeCells>
  <printOptions horizontalCentered="1"/>
  <pageMargins left="0.25" right="0.25" top="0.75" bottom="0.75" header="0.3" footer="0.3"/>
  <pageSetup scale="68" fitToHeight="0" orientation="portrait" horizontalDpi="300" r:id="rId1"/>
  <rowBreaks count="1" manualBreakCount="1">
    <brk id="86" max="20" man="1"/>
  </rowBreaks>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FD922E0-BEF8-4B3B-ADA0-EBD699A8A232}">
          <x14:formula1>
            <xm:f>SbN!$B$3:$B$23</xm:f>
          </x14:formula1>
          <xm:sqref>B2:T3</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c70a07de-8349-4e7b-b463-5c2a53beca91" xsi:nil="true"/>
    <lcf76f155ced4ddcb4097134ff3c332f xmlns="dcd69226-c55a-43cc-8050-37093b926557">
      <Terms xmlns="http://schemas.microsoft.com/office/infopath/2007/PartnerControls"/>
    </lcf76f155ced4ddcb4097134ff3c332f>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o" ma:contentTypeID="0x0101001A125CECE6CE574281A7C370AD3A070F" ma:contentTypeVersion="14" ma:contentTypeDescription="Crear nuevo documento." ma:contentTypeScope="" ma:versionID="8be15dab6502195ca4d4de5f6a92141f">
  <xsd:schema xmlns:xsd="http://www.w3.org/2001/XMLSchema" xmlns:xs="http://www.w3.org/2001/XMLSchema" xmlns:p="http://schemas.microsoft.com/office/2006/metadata/properties" xmlns:ns2="dcd69226-c55a-43cc-8050-37093b926557" xmlns:ns3="c70a07de-8349-4e7b-b463-5c2a53beca91" targetNamespace="http://schemas.microsoft.com/office/2006/metadata/properties" ma:root="true" ma:fieldsID="a6d8cf3286456cf7a6ed6c58c284ee84" ns2:_="" ns3:_="">
    <xsd:import namespace="dcd69226-c55a-43cc-8050-37093b926557"/>
    <xsd:import namespace="c70a07de-8349-4e7b-b463-5c2a53beca91"/>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element ref="ns2:MediaServiceLocation"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cd69226-c55a-43cc-8050-37093b9265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DateTaken" ma:index="12" nillable="true" ma:displayName="MediaServiceDateTaken" ma:hidden="true" ma:indexed="true" ma:internalName="MediaServiceDateTake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Etiquetas de imagen" ma:readOnly="false" ma:fieldId="{5cf76f15-5ced-4ddc-b409-7134ff3c332f}" ma:taxonomyMulti="true" ma:sspId="8d09dcb0-05b5-4a7a-80df-57e92c9037b6"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Location" ma:index="20" nillable="true" ma:displayName="Location" ma:indexed="true" ma:internalName="MediaServiceLocation" ma:readOnly="true">
      <xsd:simpleType>
        <xsd:restriction base="dms:Text"/>
      </xsd:simpleType>
    </xsd:element>
    <xsd:element name="MediaServiceBillingMetadata" ma:index="21"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70a07de-8349-4e7b-b463-5c2a53beca91" elementFormDefault="qualified">
    <xsd:import namespace="http://schemas.microsoft.com/office/2006/documentManagement/types"/>
    <xsd:import namespace="http://schemas.microsoft.com/office/infopath/2007/PartnerControls"/>
    <xsd:element name="TaxCatchAll" ma:index="18" nillable="true" ma:displayName="Taxonomy Catch All Column" ma:hidden="true" ma:list="{d846722e-f2cd-45d3-aecf-8d40c7ded616}" ma:internalName="TaxCatchAll" ma:showField="CatchAllData" ma:web="c70a07de-8349-4e7b-b463-5c2a53beca9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D300FAA5-583E-4E1D-819E-0A4210D35DBA}">
  <ds:schemaRefs>
    <ds:schemaRef ds:uri="http://schemas.microsoft.com/office/2006/metadata/properties"/>
    <ds:schemaRef ds:uri="http://schemas.microsoft.com/office/infopath/2007/PartnerControls"/>
    <ds:schemaRef ds:uri="c70a07de-8349-4e7b-b463-5c2a53beca91"/>
    <ds:schemaRef ds:uri="dcd69226-c55a-43cc-8050-37093b926557"/>
  </ds:schemaRefs>
</ds:datastoreItem>
</file>

<file path=customXml/itemProps2.xml><?xml version="1.0" encoding="utf-8"?>
<ds:datastoreItem xmlns:ds="http://schemas.openxmlformats.org/officeDocument/2006/customXml" ds:itemID="{3C821DD0-BE89-4EB4-A498-A10B30443EDD}">
  <ds:schemaRefs>
    <ds:schemaRef ds:uri="http://schemas.microsoft.com/sharepoint/v3/contenttype/forms"/>
  </ds:schemaRefs>
</ds:datastoreItem>
</file>

<file path=customXml/itemProps3.xml><?xml version="1.0" encoding="utf-8"?>
<ds:datastoreItem xmlns:ds="http://schemas.openxmlformats.org/officeDocument/2006/customXml" ds:itemID="{C0A07E81-1C2A-45B4-80C2-7C917E4DCC1E}">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cd69226-c55a-43cc-8050-37093b926557"/>
    <ds:schemaRef ds:uri="c70a07de-8349-4e7b-b463-5c2a53beca9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Metadata/LabelInfo.xml><?xml version="1.0" encoding="utf-8"?>
<clbl:labelList xmlns:clbl="http://schemas.microsoft.com/office/2020/mipLabelMetadata">
  <clbl:label id="{79be6dc1-d78e-4bbb-b22b-d994c0a417a7}" enabled="0" method="" siteId="{79be6dc1-d78e-4bbb-b22b-d994c0a417a7}"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6</vt:i4>
      </vt:variant>
      <vt:variant>
        <vt:lpstr>Rangos con nombre</vt:lpstr>
      </vt:variant>
      <vt:variant>
        <vt:i4>22</vt:i4>
      </vt:variant>
    </vt:vector>
  </HeadingPairs>
  <TitlesOfParts>
    <vt:vector size="28" baseType="lpstr">
      <vt:lpstr>SbN</vt:lpstr>
      <vt:lpstr>Tipologías</vt:lpstr>
      <vt:lpstr>Desafios</vt:lpstr>
      <vt:lpstr>Hoja4</vt:lpstr>
      <vt:lpstr>Costos</vt:lpstr>
      <vt:lpstr>Fichas</vt:lpstr>
      <vt:lpstr>Agroforestería</vt:lpstr>
      <vt:lpstr>Área_de_filtro_verde</vt:lpstr>
      <vt:lpstr>Fichas!Área_de_impresión</vt:lpstr>
      <vt:lpstr>Canales_vegetados</vt:lpstr>
      <vt:lpstr>Conservación_del_bosque</vt:lpstr>
      <vt:lpstr>Cosecha_de_agua</vt:lpstr>
      <vt:lpstr>Espacios_verdes</vt:lpstr>
      <vt:lpstr>Estanque_de_bioretención</vt:lpstr>
      <vt:lpstr>Humedales_artificiales</vt:lpstr>
      <vt:lpstr>Jardines_de_lluvia</vt:lpstr>
      <vt:lpstr>Llanuras_de_inundación</vt:lpstr>
      <vt:lpstr>Parque_inundable</vt:lpstr>
      <vt:lpstr>Pavimentos_verdes_adaptados</vt:lpstr>
      <vt:lpstr>Renaturalización_de_cuerpos_de_agua</vt:lpstr>
      <vt:lpstr>Restauración_activa___Enriquecimiento</vt:lpstr>
      <vt:lpstr>Restauración_activa_–_Nucleación</vt:lpstr>
      <vt:lpstr>Restauración_de_vegetación_riparia</vt:lpstr>
      <vt:lpstr>Restauración_pasiva</vt:lpstr>
      <vt:lpstr>Silvicultura_de_cuenca_urbana</vt:lpstr>
      <vt:lpstr>Techos_verdes</vt:lpstr>
      <vt:lpstr>Vías_ciclo_pedestres_con_pavimento_verde</vt:lpstr>
      <vt:lpstr>Zanjas_de_infiltración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Juan Gonzalez</dc:creator>
  <cp:keywords/>
  <dc:description/>
  <cp:lastModifiedBy>Jonathan Nogales Pimentel</cp:lastModifiedBy>
  <cp:revision/>
  <cp:lastPrinted>2025-11-10T00:20:13Z</cp:lastPrinted>
  <dcterms:created xsi:type="dcterms:W3CDTF">2025-05-07T19:31:37Z</dcterms:created>
  <dcterms:modified xsi:type="dcterms:W3CDTF">2025-11-10T00:20:15Z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0x0101001A125CECE6CE574281A7C370AD3A070F</vt:lpwstr>
  </property>
  <property fmtid="{D5CDD505-2E9C-101B-9397-08002B2CF9AE}" pid="3" name="MediaServiceImageTags">
    <vt:lpwstr/>
  </property>
</Properties>
</file>